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440" windowHeight="11790" tabRatio="420" activeTab="1"/>
  </bookViews>
  <sheets>
    <sheet name="стр.1_4" sheetId="1" r:id="rId1"/>
    <sheet name="Лист2" sheetId="2" r:id="rId2"/>
  </sheets>
  <definedNames>
    <definedName name="TABLE" localSheetId="0">#REF!</definedName>
    <definedName name="TABLE_2" localSheetId="0">#REF!</definedName>
    <definedName name="_xlnm.Print_Titles" localSheetId="0">'стр.1_4'!$25:$28</definedName>
    <definedName name="_xlnm.Print_Area" localSheetId="0">'стр.1_4'!$A$1:$DT$144</definedName>
  </definedNames>
  <calcPr fullCalcOnLoad="1"/>
</workbook>
</file>

<file path=xl/sharedStrings.xml><?xml version="1.0" encoding="utf-8"?>
<sst xmlns="http://schemas.openxmlformats.org/spreadsheetml/2006/main" count="594" uniqueCount="410">
  <si>
    <t>УТВЕРЖДАЮ</t>
  </si>
  <si>
    <t>Председатель КФСМ</t>
  </si>
  <si>
    <t>В.В. Чесноков</t>
  </si>
  <si>
    <t>План финансово-хозяйственной деятельности на 20</t>
  </si>
  <si>
    <t>21</t>
  </si>
  <si>
    <t xml:space="preserve"> г.</t>
  </si>
  <si>
    <t>(на 2021 г и плановый период 20</t>
  </si>
  <si>
    <t>22</t>
  </si>
  <si>
    <t>и 20</t>
  </si>
  <si>
    <t>23</t>
  </si>
  <si>
    <r>
      <t xml:space="preserve"> годов </t>
    </r>
    <r>
      <rPr>
        <b/>
        <vertAlign val="superscript"/>
        <sz val="9"/>
        <color indexed="8"/>
        <rFont val="Times New Roman"/>
        <family val="0"/>
      </rPr>
      <t>1</t>
    </r>
    <r>
      <rPr>
        <b/>
        <sz val="9"/>
        <color indexed="8"/>
        <rFont val="Times New Roman"/>
        <family val="0"/>
      </rPr>
      <t>)</t>
    </r>
  </si>
  <si>
    <t>Коды</t>
  </si>
  <si>
    <t>от "</t>
  </si>
  <si>
    <t>29</t>
  </si>
  <si>
    <t>"</t>
  </si>
  <si>
    <t>декабря</t>
  </si>
  <si>
    <t>20</t>
  </si>
  <si>
    <r>
      <t xml:space="preserve"> г.</t>
    </r>
    <r>
      <rPr>
        <vertAlign val="superscript"/>
        <sz val="8"/>
        <color indexed="8"/>
        <rFont val="Times New Roman"/>
        <family val="0"/>
      </rPr>
      <t>2</t>
    </r>
  </si>
  <si>
    <t>Дата</t>
  </si>
  <si>
    <t>29.12.2020</t>
  </si>
  <si>
    <t>Орган, осуществляющий</t>
  </si>
  <si>
    <t>глава по БК</t>
  </si>
  <si>
    <t>967</t>
  </si>
  <si>
    <t>функции и полномочия учредителя</t>
  </si>
  <si>
    <t>Комитет по физической культуре, спорту и молодежной политике города Пензы</t>
  </si>
  <si>
    <t>ИНН</t>
  </si>
  <si>
    <t>5837002690</t>
  </si>
  <si>
    <t>КПП</t>
  </si>
  <si>
    <t>583701001</t>
  </si>
  <si>
    <t>Учреждение</t>
  </si>
  <si>
    <t>Муниципальное бюджетное учреждение "Спортивная школа № 1 города Пензы"</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</si>
  <si>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</si>
  <si>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</si>
  <si>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</si>
  <si>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</si>
  <si>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</si>
  <si>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</si>
  <si>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color indexed="8"/>
        <rFont val="Times New Roman"/>
        <family val="0"/>
      </rPr>
      <t>3</t>
    </r>
  </si>
  <si>
    <r>
      <t xml:space="preserve">Аналитический код </t>
    </r>
    <r>
      <rPr>
        <vertAlign val="superscript"/>
        <sz val="8"/>
        <color indexed="8"/>
        <rFont val="Times New Roman"/>
        <family val="0"/>
      </rPr>
      <t>4</t>
    </r>
  </si>
  <si>
    <t>Сумма</t>
  </si>
  <si>
    <t>на 2021</t>
  </si>
  <si>
    <t>в том числе:</t>
  </si>
  <si>
    <t>на 2022</t>
  </si>
  <si>
    <t>на 2023</t>
  </si>
  <si>
    <t>за пределами планового периода</t>
  </si>
  <si>
    <t>текущий финансовый год</t>
  </si>
  <si>
    <t>1 квартал</t>
  </si>
  <si>
    <t>2 квартал</t>
  </si>
  <si>
    <t>3 квартал</t>
  </si>
  <si>
    <t>4 квартал</t>
  </si>
  <si>
    <t>первый год планового периода</t>
  </si>
  <si>
    <t>второй год планового периода</t>
  </si>
  <si>
    <t>1</t>
  </si>
  <si>
    <t>2</t>
  </si>
  <si>
    <t>3</t>
  </si>
  <si>
    <t>4</t>
  </si>
  <si>
    <t>12</t>
  </si>
  <si>
    <r>
      <t xml:space="preserve">Остаток средств на начало текущего финансового года </t>
    </r>
    <r>
      <rPr>
        <vertAlign val="superscript"/>
        <sz val="8"/>
        <color indexed="8"/>
        <rFont val="Times New Roman"/>
        <family val="0"/>
      </rPr>
      <t>5</t>
    </r>
  </si>
  <si>
    <t>0001</t>
  </si>
  <si>
    <t>х</t>
  </si>
  <si>
    <r>
      <t xml:space="preserve">Остаток средств на конец текущего финансового года </t>
    </r>
    <r>
      <rPr>
        <vertAlign val="superscript"/>
        <sz val="8"/>
        <color indexed="8"/>
        <rFont val="Times New Roman"/>
        <family val="0"/>
      </rPr>
      <t>5</t>
    </r>
  </si>
  <si>
    <t>0002</t>
  </si>
  <si>
    <t>Доходы, всего:</t>
  </si>
  <si>
    <t>1000</t>
  </si>
  <si>
    <t>в том числе:
доходы от собственности, всего</t>
  </si>
  <si>
    <t>1100</t>
  </si>
  <si>
    <t>120</t>
  </si>
  <si>
    <t>121</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</si>
  <si>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</si>
  <si>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</si>
  <si>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</si>
  <si>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</si>
  <si>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</si>
  <si>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</si>
  <si>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из них по региональной классификации 0410323040</t>
  </si>
  <si>
    <t>1211</t>
  </si>
  <si>
    <t>131</t>
  </si>
  <si>
    <t>из них по региональной классификации 0410923020</t>
  </si>
  <si>
    <t>1212</t>
  </si>
  <si>
    <t>из них по региональной классификации 04109Z1053</t>
  </si>
  <si>
    <t>1213</t>
  </si>
  <si>
    <t>из них по региональной классификации 0410971053</t>
  </si>
  <si>
    <t>1214</t>
  </si>
  <si>
    <t>из них по региональной классификации 041Р571550 на реализацию национального проекта "Демография</t>
  </si>
  <si>
    <t>1215</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</si>
  <si>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</si>
  <si>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</si>
  <si>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поступающие в порядке возмещения расходов, понесенных в связи с эксплуатацией имущества, находящегося в оперативном управлении бюджетных и автономных учреждений</t>
  </si>
  <si>
    <t>1230</t>
  </si>
  <si>
    <t>135</t>
  </si>
  <si>
    <t>доходы от оказания платных услуг (работ) потребителям соответствующих услуг (работ)</t>
  </si>
  <si>
    <t>1240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</si>
  <si>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</si>
  <si>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</si>
  <si>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</si>
  <si>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</si>
  <si>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</si>
  <si>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</si>
  <si>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</si>
  <si>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безвозмездные поступления</t>
  </si>
  <si>
    <t>1410</t>
  </si>
  <si>
    <t>прочие доходы, всего</t>
  </si>
  <si>
    <t>1500</t>
  </si>
  <si>
    <t>180</t>
  </si>
  <si>
    <t>1510</t>
  </si>
  <si>
    <t>субсидии на иные цели на реализацию национального проекта "Демография" по региональной классификации 041Р571550</t>
  </si>
  <si>
    <t>152</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</si>
  <si>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</si>
  <si>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</si>
  <si>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</si>
  <si>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</si>
  <si>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color indexed="8"/>
        <rFont val="Times New Roman"/>
        <family val="0"/>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</si>
  <si>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</si>
  <si>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</si>
  <si>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</si>
  <si>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</si>
  <si>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</si>
  <si>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</si>
  <si>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</si>
  <si>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</si>
  <si>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</si>
  <si>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</si>
  <si>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</si>
  <si>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211</t>
  </si>
  <si>
    <t>2111</t>
  </si>
  <si>
    <t>266</t>
  </si>
  <si>
    <t>прочие выплаты персоналу, в том числе компенсационного характера</t>
  </si>
  <si>
    <t>2120</t>
  </si>
  <si>
    <t>112</t>
  </si>
  <si>
    <t xml:space="preserve">в том числе:
 социальные пособия и компенсации персоналу в денежной форме </t>
  </si>
  <si>
    <t>2121</t>
  </si>
  <si>
    <t>212</t>
  </si>
  <si>
    <t>прочие работы, услуги</t>
  </si>
  <si>
    <t>2122</t>
  </si>
  <si>
    <t>226</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</si>
  <si>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</si>
  <si>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</si>
  <si>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</si>
  <si>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</si>
  <si>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</si>
  <si>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</si>
  <si>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</si>
  <si>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</si>
  <si>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213</t>
  </si>
  <si>
    <t>на иные выплаты работникам</t>
  </si>
  <si>
    <t>2142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</si>
  <si>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</si>
  <si>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</si>
  <si>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</si>
  <si>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</si>
  <si>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</si>
  <si>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</si>
  <si>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</si>
  <si>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</si>
  <si>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</si>
  <si>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</si>
  <si>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</si>
  <si>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</si>
  <si>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</si>
  <si>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</si>
  <si>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</si>
  <si>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</si>
  <si>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</si>
  <si>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</si>
  <si>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</si>
  <si>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</si>
  <si>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</si>
  <si>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</si>
  <si>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</si>
  <si>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</si>
  <si>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</si>
  <si>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</si>
  <si>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</si>
  <si>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</si>
  <si>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</si>
  <si>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</si>
  <si>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</si>
  <si>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</si>
  <si>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</si>
  <si>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</si>
  <si>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</si>
  <si>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</si>
  <si>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</si>
  <si>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</si>
  <si>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</si>
  <si>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</si>
  <si>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</si>
  <si>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</si>
  <si>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</si>
  <si>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в том числе:
налоги, пошлины и сборы</t>
  </si>
  <si>
    <t>2331</t>
  </si>
  <si>
    <t>штрафы за нарушение законодательства о налогах и сборах</t>
  </si>
  <si>
    <t>2332</t>
  </si>
  <si>
    <t>292</t>
  </si>
  <si>
    <t>штрафы за нарушение законодательства о закупках и нарушение условий контрактов (договоров)</t>
  </si>
  <si>
    <t>2333</t>
  </si>
  <si>
    <t>293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</si>
  <si>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</si>
  <si>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</si>
  <si>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</si>
  <si>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</si>
  <si>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</si>
  <si>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</si>
  <si>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</si>
  <si>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</si>
  <si>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</si>
  <si>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</si>
  <si>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</si>
  <si>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</si>
  <si>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</si>
  <si>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</si>
  <si>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</si>
  <si>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</si>
  <si>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297</t>
  </si>
  <si>
    <r>
      <t xml:space="preserve">расходы на закупку товаров, работ, услуг, всего </t>
    </r>
    <r>
      <rPr>
        <b/>
        <vertAlign val="superscript"/>
        <sz val="8"/>
        <color indexed="8"/>
        <rFont val="Times New Roman"/>
        <family val="0"/>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</si>
  <si>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</si>
  <si>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</si>
  <si>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</si>
  <si>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</si>
  <si>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</si>
  <si>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</si>
  <si>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</si>
  <si>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</si>
  <si>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</si>
  <si>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</si>
  <si>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</si>
  <si>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</si>
  <si>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из них:
услуги связи</t>
  </si>
  <si>
    <t>2641</t>
  </si>
  <si>
    <t>244</t>
  </si>
  <si>
    <t>221</t>
  </si>
  <si>
    <t>Коммунальные услуги</t>
  </si>
  <si>
    <t>2642</t>
  </si>
  <si>
    <t>223</t>
  </si>
  <si>
    <t>Работы, услуги по содержанию имущества</t>
  </si>
  <si>
    <t>2643</t>
  </si>
  <si>
    <t>225</t>
  </si>
  <si>
    <t>Прочие работы, услуги</t>
  </si>
  <si>
    <t>2644</t>
  </si>
  <si>
    <t>Увеличение стоимости основных средств</t>
  </si>
  <si>
    <t>2645</t>
  </si>
  <si>
    <t>310</t>
  </si>
  <si>
    <t>Увеличение стоимости лекарственных препаратов и материалов, применяемых в медицинских целях</t>
  </si>
  <si>
    <t>2646</t>
  </si>
  <si>
    <t>341</t>
  </si>
  <si>
    <t>Увеличение стоимости строительных материалов</t>
  </si>
  <si>
    <t>344</t>
  </si>
  <si>
    <t>Увеличение стоимости мягкого инвентаря</t>
  </si>
  <si>
    <t>2647</t>
  </si>
  <si>
    <t>345</t>
  </si>
  <si>
    <t>Увеличение стоимости прочих материальных запасов</t>
  </si>
  <si>
    <t>346</t>
  </si>
  <si>
    <t>Увеличение стоимости прочих материальных запасов однократного применения</t>
  </si>
  <si>
    <t>2648</t>
  </si>
  <si>
    <t>349</t>
  </si>
  <si>
    <t>247</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</si>
  <si>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</si>
  <si>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</si>
  <si>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</si>
  <si>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</si>
  <si>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</si>
  <si>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</si>
  <si>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</si>
  <si>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</si>
  <si>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</si>
  <si>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color indexed="8"/>
        <rFont val="Times New Roman"/>
        <family val="0"/>
      </rPr>
      <t>8</t>
    </r>
  </si>
  <si>
    <t>3000</t>
  </si>
  <si>
    <t>100</t>
  </si>
  <si>
    <r>
      <t xml:space="preserve">в том числе:
налог на прибыль </t>
    </r>
    <r>
      <rPr>
        <vertAlign val="superscript"/>
        <sz val="8"/>
        <color indexed="8"/>
        <rFont val="Times New Roman"/>
        <family val="0"/>
      </rPr>
      <t>8</t>
    </r>
  </si>
  <si>
    <t>3010</t>
  </si>
  <si>
    <r>
      <t xml:space="preserve">налог на добавленную стоимость </t>
    </r>
    <r>
      <rPr>
        <vertAlign val="superscript"/>
        <sz val="8"/>
        <color indexed="8"/>
        <rFont val="Times New Roman"/>
        <family val="0"/>
      </rPr>
      <t>8</t>
    </r>
  </si>
  <si>
    <t>3020</t>
  </si>
  <si>
    <t>я засомневалась, поэтому пока оставь, после отпуска почитаю, сейчас некогда</t>
  </si>
  <si>
    <r>
      <t xml:space="preserve">прочие налоги, уменьшающие доход </t>
    </r>
    <r>
      <rPr>
        <vertAlign val="superscript"/>
        <sz val="8"/>
        <color indexed="8"/>
        <rFont val="Times New Roman"/>
        <family val="0"/>
      </rPr>
      <t>8</t>
    </r>
  </si>
  <si>
    <t>3030</t>
  </si>
  <si>
    <r>
      <t xml:space="preserve">Прочие выплаты, всего </t>
    </r>
    <r>
      <rPr>
        <b/>
        <vertAlign val="superscript"/>
        <sz val="8"/>
        <color indexed="8"/>
        <rFont val="Times New Roman"/>
        <family val="0"/>
      </rPr>
      <t>9</t>
    </r>
  </si>
  <si>
    <t>4000</t>
  </si>
  <si>
    <t>из них:
возврат в бюджет средств субсидии</t>
  </si>
  <si>
    <t>4010</t>
  </si>
  <si>
    <t>610</t>
  </si>
  <si>
    <r>
      <t>_____</t>
    </r>
    <r>
      <rPr>
        <vertAlign val="superscript"/>
        <sz val="7"/>
        <color indexed="10"/>
        <rFont val="Times New Roman"/>
        <family val="0"/>
      </rPr>
      <t>1</t>
    </r>
    <r>
      <rPr>
        <sz val="7"/>
        <color indexed="10"/>
        <rFont val="Times New Roman"/>
        <family val="0"/>
      </rPr>
      <t>_В случае утверждения решения о бюджете на текущий финансовый год и плановый период.</t>
    </r>
  </si>
  <si>
    <r>
      <t>_____</t>
    </r>
    <r>
      <rPr>
        <vertAlign val="superscript"/>
        <sz val="7"/>
        <color indexed="10"/>
        <rFont val="Times New Roman"/>
        <family val="0"/>
      </rPr>
      <t>2</t>
    </r>
    <r>
      <rPr>
        <sz val="7"/>
        <color indexed="10"/>
        <rFont val="Times New Roman"/>
        <family val="0"/>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</si>
  <si>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color indexed="10"/>
        <rFont val="Times New Roman"/>
        <family val="0"/>
      </rPr>
      <t>3</t>
    </r>
    <r>
      <rPr>
        <sz val="7"/>
        <color indexed="10"/>
        <rFont val="Times New Roman"/>
        <family val="0"/>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</si>
  <si>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</si>
  <si>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</si>
  <si>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</si>
  <si>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</si>
  <si>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</si>
  <si>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color indexed="10"/>
        <rFont val="Times New Roman"/>
        <family val="0"/>
      </rPr>
      <t>4</t>
    </r>
    <r>
      <rPr>
        <sz val="7"/>
        <color indexed="10"/>
        <rFont val="Times New Roman"/>
        <family val="0"/>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</si>
  <si>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r>
      <t>_____</t>
    </r>
    <r>
      <rPr>
        <vertAlign val="superscript"/>
        <sz val="7"/>
        <color indexed="10"/>
        <rFont val="Times New Roman"/>
        <family val="0"/>
      </rPr>
      <t>5</t>
    </r>
    <r>
      <rPr>
        <sz val="7"/>
        <color indexed="10"/>
        <rFont val="Times New Roman"/>
        <family val="0"/>
      </rPr>
      <t>_По строкам 0001 и 0002 указываются планируемые суммы остатков средств на начало и на конец планируемого года,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</si>
  <si>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color indexed="10"/>
        <rFont val="Times New Roman"/>
        <family val="0"/>
      </rPr>
      <t>6</t>
    </r>
    <r>
      <rPr>
        <sz val="7"/>
        <color indexed="10"/>
        <rFont val="Times New Roman"/>
        <family val="0"/>
      </rPr>
      <t xml:space="preserve">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</si>
  <si>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color indexed="10"/>
        <rFont val="Times New Roman"/>
        <family val="0"/>
      </rPr>
      <t>7</t>
    </r>
    <r>
      <rPr>
        <sz val="7"/>
        <color indexed="10"/>
        <rFont val="Times New Roman"/>
        <family val="0"/>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</si>
  <si>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color indexed="10"/>
        <rFont val="Times New Roman"/>
        <family val="0"/>
      </rPr>
      <t>8</t>
    </r>
    <r>
      <rPr>
        <sz val="7"/>
        <color indexed="10"/>
        <rFont val="Times New Roman"/>
        <family val="0"/>
      </rPr>
      <t>_Показатель отражается со знаком "минус".</t>
    </r>
  </si>
  <si>
    <r>
      <t>_____</t>
    </r>
    <r>
      <rPr>
        <vertAlign val="superscript"/>
        <sz val="7"/>
        <color indexed="10"/>
        <rFont val="Times New Roman"/>
        <family val="0"/>
      </rPr>
      <t>9</t>
    </r>
    <r>
      <rPr>
        <sz val="7"/>
        <color indexed="10"/>
        <rFont val="Times New Roman"/>
        <family val="0"/>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t>
    </r>
  </si>
  <si>
    <r>
      <t xml:space="preserve">Раздел 2. Сведения по выплатам на закупки товаров, работ, услуг </t>
    </r>
    <r>
      <rPr>
        <b/>
        <vertAlign val="superscript"/>
        <sz val="8"/>
        <color indexed="8"/>
        <rFont val="Times New Roman"/>
        <family val="0"/>
      </rPr>
      <t>10</t>
    </r>
  </si>
  <si>
    <t>№
п/п</t>
  </si>
  <si>
    <t>Коды
строк</t>
  </si>
  <si>
    <t>Год
начала закупки</t>
  </si>
  <si>
    <t>(текущий финансовый год)</t>
  </si>
  <si>
    <t>(первый год планового периода)</t>
  </si>
  <si>
    <t>(второй год планового периода)</t>
  </si>
  <si>
    <t>5</t>
  </si>
  <si>
    <t>6</t>
  </si>
  <si>
    <t>7</t>
  </si>
  <si>
    <t>8</t>
  </si>
  <si>
    <t>9</t>
  </si>
  <si>
    <t>10</t>
  </si>
  <si>
    <t>11</t>
  </si>
  <si>
    <r>
      <t xml:space="preserve">Выплаты на закупку товаров, работ, услуг, всего </t>
    </r>
    <r>
      <rPr>
        <b/>
        <vertAlign val="superscript"/>
        <sz val="8"/>
        <color indexed="8"/>
        <rFont val="Times New Roman"/>
        <family val="0"/>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</si>
  <si>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</si>
  <si>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</si>
  <si>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color indexed="8"/>
        <rFont val="Times New Roman"/>
        <family val="0"/>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</si>
  <si>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</si>
  <si>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</si>
  <si>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color indexed="8"/>
        <rFont val="Times New Roman"/>
        <family val="0"/>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</si>
  <si>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</si>
  <si>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</si>
  <si>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8"/>
        <rFont val="Times New Roman"/>
        <family val="0"/>
      </rPr>
      <t>13</t>
    </r>
  </si>
  <si>
    <t>26300</t>
  </si>
  <si>
    <t>1.3.1</t>
  </si>
  <si>
    <t>в соответствии с Федеральным законом № 44-ФЗ</t>
  </si>
  <si>
    <t>26310</t>
  </si>
  <si>
    <r>
      <t xml:space="preserve">из них </t>
    </r>
    <r>
      <rPr>
        <vertAlign val="superscript"/>
        <sz val="8"/>
        <color indexed="8"/>
        <rFont val="Times New Roman"/>
        <family val="0"/>
      </rPr>
      <t>10.1</t>
    </r>
  </si>
  <si>
    <t>26310.1</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</si>
  <si>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</si>
  <si>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</si>
  <si>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</si>
  <si>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</si>
  <si>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color indexed="8"/>
        <rFont val="Times New Roman"/>
        <family val="0"/>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</si>
  <si>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</si>
  <si>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</si>
  <si>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</si>
  <si>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</si>
  <si>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</si>
  <si>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</si>
  <si>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</si>
  <si>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</si>
  <si>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color indexed="8"/>
        <rFont val="Times New Roman"/>
        <family val="0"/>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</si>
  <si>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</si>
  <si>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</si>
  <si>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</si>
  <si>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</si>
  <si>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</si>
  <si>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</si>
  <si>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8"/>
        <color indexed="8"/>
        <rFont val="Times New Roman"/>
        <family val="0"/>
      </rPr>
      <t xml:space="preserve">10.1   </t>
    </r>
    <r>
      <rPr>
        <vertAlign val="superscript"/>
        <sz val="12"/>
        <color indexed="8"/>
        <rFont val="Times New Roman"/>
        <family val="0"/>
      </rPr>
      <t>по региональной классификации 041Р571550</t>
    </r>
  </si>
  <si>
    <t>26421.1</t>
  </si>
  <si>
    <t>1.4.2.2</t>
  </si>
  <si>
    <r>
      <t xml:space="preserve">в соответствии с Федеральным законом № 223-ФЗ </t>
    </r>
    <r>
      <rPr>
        <vertAlign val="superscript"/>
        <sz val="8"/>
        <color indexed="8"/>
        <rFont val="Times New Roman"/>
        <family val="0"/>
      </rPr>
      <t>14</t>
    </r>
  </si>
  <si>
    <t>26422</t>
  </si>
  <si>
    <t>1.4.3</t>
  </si>
  <si>
    <r>
      <t xml:space="preserve">за счет субсидий, предоставляемых на осуществление капитальных вложений </t>
    </r>
    <r>
      <rPr>
        <vertAlign val="superscript"/>
        <sz val="8"/>
        <color indexed="8"/>
        <rFont val="Times New Roman"/>
        <family val="0"/>
      </rPr>
      <t>15</t>
    </r>
  </si>
  <si>
    <t>26430</t>
  </si>
  <si>
    <r>
      <t xml:space="preserve">из них </t>
    </r>
    <r>
      <rPr>
        <vertAlign val="superscript"/>
        <sz val="8"/>
        <color indexed="8"/>
        <rFont val="Times New Roman"/>
        <family val="0"/>
      </rPr>
      <t>10.1</t>
    </r>
  </si>
  <si>
    <t>26430.1</t>
  </si>
  <si>
    <t>1.4.4</t>
  </si>
  <si>
    <t>за счет средств обязательного медицинского страхования</t>
  </si>
  <si>
    <t>26440</t>
  </si>
  <si>
    <t>1.4.4.1</t>
  </si>
  <si>
    <t>26441</t>
  </si>
  <si>
    <t>1.4.4.2</t>
  </si>
  <si>
    <r>
      <t xml:space="preserve">в соответствии с Федеральным законом № 223-ФЗ </t>
    </r>
    <r>
      <rPr>
        <vertAlign val="superscript"/>
        <sz val="8"/>
        <color indexed="8"/>
        <rFont val="Times New Roman"/>
        <family val="0"/>
      </rPr>
      <t>14</t>
    </r>
  </si>
  <si>
    <t>26442</t>
  </si>
  <si>
    <t>1.4.5</t>
  </si>
  <si>
    <t>за счет прочих источников финансового обеспечения</t>
  </si>
  <si>
    <t>26450</t>
  </si>
  <si>
    <t>1.4.5.1</t>
  </si>
  <si>
    <t>26451</t>
  </si>
  <si>
    <r>
      <t xml:space="preserve">из них </t>
    </r>
    <r>
      <rPr>
        <vertAlign val="superscript"/>
        <sz val="8"/>
        <color indexed="8"/>
        <rFont val="Times New Roman"/>
        <family val="0"/>
      </rPr>
      <t>10.1</t>
    </r>
  </si>
  <si>
    <t>26451.1</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</si>
  <si>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</si>
  <si>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</si>
  <si>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color indexed="8"/>
        <rFont val="Times New Roman"/>
        <family val="0"/>
      </rPr>
      <t>16</t>
    </r>
  </si>
  <si>
    <t>26500</t>
  </si>
  <si>
    <t>2.1</t>
  </si>
  <si>
    <t>в том числе по году начала закупки:</t>
  </si>
  <si>
    <t>26510</t>
  </si>
  <si>
    <t>2021</t>
  </si>
  <si>
    <t>2.2</t>
  </si>
  <si>
    <t>2.3</t>
  </si>
  <si>
    <t>26511</t>
  </si>
  <si>
    <t>2022</t>
  </si>
  <si>
    <t>2.4</t>
  </si>
  <si>
    <t>26512</t>
  </si>
  <si>
    <t>2023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</si>
  <si>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</si>
  <si>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</si>
  <si>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</si>
  <si>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</si>
  <si>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</si>
  <si>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Директор</t>
  </si>
  <si>
    <t>Калмаков А. В.</t>
  </si>
  <si>
    <t>(должность)</t>
  </si>
  <si>
    <t>(подпись)</t>
  </si>
  <si>
    <t>(расшифровка подписи)</t>
  </si>
  <si>
    <t>Исполнитель</t>
  </si>
  <si>
    <t>Главный бухгалтер</t>
  </si>
  <si>
    <t xml:space="preserve">Бабашева Л. А. </t>
  </si>
  <si>
    <t>34-70-69</t>
  </si>
  <si>
    <t>(фамилия, инициалы)</t>
  </si>
  <si>
    <t>(телефон)</t>
  </si>
  <si>
    <t>СОГЛАСОВАНО</t>
  </si>
  <si>
    <t>(наименование должности уполномоченного лица органа-учредителя)</t>
  </si>
  <si>
    <r>
      <t>_____</t>
    </r>
    <r>
      <rPr>
        <vertAlign val="superscript"/>
        <sz val="7"/>
        <color indexed="8"/>
        <rFont val="Times New Roman"/>
        <family val="0"/>
      </rPr>
      <t>10</t>
    </r>
    <r>
      <rPr>
        <sz val="7"/>
        <color indexed="9"/>
        <rFont val="Times New Roman"/>
        <family val="0"/>
      </rPr>
      <t>_</t>
    </r>
    <r>
      <rPr>
        <sz val="7"/>
        <color indexed="8"/>
        <rFont val="Times New Roman"/>
        <family val="0"/>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соответствующих строках</t>
    </r>
  </si>
  <si>
    <r>
      <t>_____</t>
    </r>
    <r>
      <rPr>
        <vertAlign val="superscript"/>
        <sz val="7"/>
        <color indexed="8"/>
        <rFont val="Times New Roman"/>
        <family val="0"/>
      </rPr>
      <t>10.1</t>
    </r>
    <r>
      <rPr>
        <sz val="7"/>
        <color indexed="9"/>
        <rFont val="Times New Roman"/>
        <family val="0"/>
      </rPr>
      <t>_</t>
    </r>
    <r>
      <rPr>
        <sz val="7"/>
        <color indexed="8"/>
        <rFont val="Times New Roman"/>
        <family val="0"/>
      </rPr>
      <t>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 определенного Указом Президента Российской Федерации от 7 мая 2018 г.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№20, ст.2817; №30, ст.4717), или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указывааться нули).</t>
    </r>
  </si>
  <si>
    <r>
      <t>_____</t>
    </r>
    <r>
      <rPr>
        <vertAlign val="superscript"/>
        <sz val="7"/>
        <color indexed="8"/>
        <rFont val="Times New Roman"/>
        <family val="0"/>
      </rPr>
      <t>11</t>
    </r>
    <r>
      <rPr>
        <sz val="7"/>
        <color indexed="9"/>
        <rFont val="Times New Roman"/>
        <family val="0"/>
      </rPr>
      <t>_</t>
    </r>
    <r>
      <rPr>
        <sz val="7"/>
        <color indexed="8"/>
        <rFont val="Times New Roman"/>
        <family val="0"/>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</si>
  <si>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color indexed="8"/>
        <rFont val="Times New Roman"/>
        <family val="0"/>
      </rPr>
      <t>12</t>
    </r>
    <r>
      <rPr>
        <sz val="7"/>
        <color indexed="9"/>
        <rFont val="Times New Roman"/>
        <family val="0"/>
      </rPr>
      <t>_</t>
    </r>
    <r>
      <rPr>
        <sz val="7"/>
        <color indexed="8"/>
        <rFont val="Times New Roman"/>
        <family val="0"/>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</si>
  <si>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color indexed="8"/>
        <rFont val="Times New Roman"/>
        <family val="0"/>
      </rPr>
      <t>13</t>
    </r>
    <r>
      <rPr>
        <sz val="7"/>
        <color indexed="9"/>
        <rFont val="Times New Roman"/>
        <family val="0"/>
      </rPr>
      <t>_</t>
    </r>
    <r>
      <rPr>
        <sz val="7"/>
        <color indexed="8"/>
        <rFont val="Times New Roman"/>
        <family val="0"/>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</si>
  <si>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color indexed="8"/>
        <rFont val="Times New Roman"/>
        <family val="0"/>
      </rPr>
      <t>14 М</t>
    </r>
    <r>
      <rPr>
        <sz val="7"/>
        <color indexed="8"/>
        <rFont val="Times New Roman"/>
        <family val="0"/>
      </rPr>
      <t>униципальным бюджетным учреждением показатель не формируется.</t>
    </r>
  </si>
  <si>
    <r>
      <t>_____</t>
    </r>
    <r>
      <rPr>
        <vertAlign val="superscript"/>
        <sz val="7"/>
        <color indexed="8"/>
        <rFont val="Times New Roman"/>
        <family val="0"/>
      </rPr>
      <t>15</t>
    </r>
    <r>
      <rPr>
        <sz val="7"/>
        <color indexed="9"/>
        <rFont val="Times New Roman"/>
        <family val="0"/>
      </rPr>
      <t>_</t>
    </r>
    <r>
      <rPr>
        <sz val="7"/>
        <color indexed="8"/>
        <rFont val="Times New Roman"/>
        <family val="0"/>
      </rPr>
      <t>Указывается сумма закупок товаров, работ, услуг, осуществляемых в соответствии с Федеральным законом № 44-ФЗ.</t>
    </r>
  </si>
  <si>
    <r>
      <t>_____</t>
    </r>
    <r>
      <rPr>
        <vertAlign val="superscript"/>
        <sz val="7"/>
        <color indexed="8"/>
        <rFont val="Times New Roman"/>
        <family val="0"/>
      </rPr>
      <t>16</t>
    </r>
    <r>
      <rPr>
        <sz val="7"/>
        <color indexed="9"/>
        <rFont val="Times New Roman"/>
        <family val="0"/>
      </rPr>
      <t>_</t>
    </r>
    <r>
      <rPr>
        <sz val="7"/>
        <color indexed="8"/>
        <rFont val="Times New Roman"/>
        <family val="0"/>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</si>
</sst>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4" formatCode="#,##0.00"/>
    <numFmt numFmtId="9" formatCode="0%"/>
    <numFmt numFmtId="49" formatCode="@"/>
    <numFmt numFmtId="3" formatCode="#,##0"/>
  </numFmts>
  <fonts count="40">
    <font>
      <sz val="10"/>
      <color indexed="8"/>
      <name val="Arial Cyr"/>
      <family val="0"/>
    </font>
    <font>
      <sz val="10"/>
      <color indexed="8"/>
      <name val="Arial"/>
      <family val="0"/>
    </font>
    <font>
      <sz val="8"/>
      <color indexed="8"/>
      <name val="Times New Roman"/>
      <family val="0"/>
    </font>
    <font>
      <vertAlign val="superscript"/>
      <sz val="8"/>
      <color indexed="8"/>
      <name val="Times New Roman"/>
      <family val="0"/>
    </font>
    <font>
      <sz val="7"/>
      <color indexed="8"/>
      <name val="Times New Roman"/>
      <family val="0"/>
    </font>
    <font>
      <sz val="6"/>
      <color indexed="8"/>
      <name val="Times New Roman"/>
      <family val="0"/>
    </font>
    <font>
      <b/>
      <sz val="9"/>
      <color indexed="8"/>
      <name val="Times New Roman"/>
      <family val="0"/>
    </font>
    <font>
      <b/>
      <vertAlign val="superscript"/>
      <sz val="9"/>
      <color indexed="8"/>
      <name val="Times New Roman"/>
      <family val="0"/>
    </font>
    <font>
      <b/>
      <sz val="8"/>
      <color indexed="8"/>
      <name val="Times New Roman"/>
      <family val="0"/>
    </font>
    <font>
      <u val="single"/>
      <sz val="10"/>
      <color indexed="12"/>
      <name val="Arial Cyr"/>
      <family val="0"/>
    </font>
    <font>
      <u val="single"/>
      <sz val="10"/>
      <color indexed="20"/>
      <name val="Arial Cyr"/>
      <family val="0"/>
    </font>
    <font>
      <b/>
      <vertAlign val="superscript"/>
      <sz val="8"/>
      <color indexed="8"/>
      <name val="Times New Roman"/>
      <family val="0"/>
    </font>
    <font>
      <sz val="11"/>
      <color indexed="8"/>
      <name val="Times New Roman"/>
      <family val="0"/>
    </font>
    <font>
      <sz val="7"/>
      <color indexed="10"/>
      <name val="Times New Roman"/>
      <family val="0"/>
    </font>
    <font>
      <vertAlign val="superscript"/>
      <sz val="7"/>
      <color indexed="10"/>
      <name val="Times New Roman"/>
      <family val="0"/>
    </font>
    <font>
      <sz val="11"/>
      <color indexed="8"/>
      <name val="Calibri"/>
      <family val="0"/>
    </font>
    <font>
      <sz val="11"/>
      <color indexed="9"/>
      <name val="Calibri"/>
      <family val="0"/>
    </font>
    <font>
      <sz val="11"/>
      <color indexed="62"/>
      <name val="Calibri"/>
      <family val="0"/>
    </font>
    <font>
      <b/>
      <sz val="11"/>
      <color indexed="63"/>
      <name val="Calibri"/>
      <family val="0"/>
    </font>
    <font>
      <b/>
      <sz val="11"/>
      <color indexed="52"/>
      <name val="Calibri"/>
      <family val="0"/>
    </font>
    <font>
      <b/>
      <sz val="15"/>
      <color indexed="56"/>
      <name val="Calibri"/>
      <family val="0"/>
    </font>
    <font>
      <b/>
      <sz val="13"/>
      <color indexed="56"/>
      <name val="Calibri"/>
      <family val="0"/>
    </font>
    <font>
      <b/>
      <sz val="11"/>
      <color indexed="56"/>
      <name val="Calibri"/>
      <family val="0"/>
    </font>
    <font>
      <b/>
      <sz val="11"/>
      <color indexed="8"/>
      <name val="Calibri"/>
      <family val="0"/>
    </font>
    <font>
      <b/>
      <sz val="11"/>
      <color indexed="9"/>
      <name val="Calibri"/>
      <family val="0"/>
    </font>
    <font>
      <b/>
      <sz val="18"/>
      <color indexed="56"/>
      <name val="Cambria"/>
      <family val="0"/>
    </font>
    <font>
      <sz val="11"/>
      <color indexed="60"/>
      <name val="Calibri"/>
      <family val="0"/>
    </font>
    <font>
      <sz val="11"/>
      <color indexed="20"/>
      <name val="Calibri"/>
      <family val="0"/>
    </font>
    <font>
      <i/>
      <sz val="11"/>
      <color indexed="23"/>
      <name val="Calibri"/>
      <family val="0"/>
    </font>
    <font>
      <sz val="11"/>
      <color indexed="52"/>
      <name val="Calibri"/>
      <family val="0"/>
    </font>
    <font>
      <sz val="11"/>
      <color indexed="10"/>
      <name val="Calibri"/>
      <family val="0"/>
    </font>
    <font>
      <sz val="11"/>
      <color indexed="17"/>
      <name val="Calibri"/>
      <family val="0"/>
    </font>
    <font>
      <sz val="8"/>
      <color indexed="10"/>
      <name val="Times New Roman"/>
      <family val="0"/>
    </font>
    <font>
      <sz val="10"/>
      <color indexed="8"/>
      <name val="Times New Roman"/>
      <family val="0"/>
    </font>
    <font>
      <sz val="9"/>
      <color indexed="8"/>
      <name val="Times New Roman"/>
      <family val="0"/>
    </font>
    <font>
      <sz val="7"/>
      <color indexed="9"/>
      <name val="Times New Roman"/>
      <family val="0"/>
    </font>
    <font>
      <vertAlign val="superscript"/>
      <sz val="7"/>
      <color indexed="8"/>
      <name val="Times New Roman"/>
      <family val="0"/>
    </font>
    <font>
      <b/>
      <sz val="10"/>
      <color indexed="8"/>
      <name val="Arial Cyr"/>
      <family val="0"/>
    </font>
    <font>
      <b/>
      <sz val="10"/>
      <color indexed="8"/>
      <name val="Times New Roman"/>
      <family val="0"/>
    </font>
    <font>
      <vertAlign val="superscript"/>
      <sz val="12"/>
      <color indexed="8"/>
      <name val="Times New Roman"/>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medium"/>
    </border>
    <border>
      <left style="medium"/>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style="medium"/>
      <right>
        <color indexed="63"/>
      </right>
      <top style="medium"/>
      <bottom style="thin"/>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color indexed="63"/>
      </left>
      <right style="medium"/>
      <top>
        <color indexed="63"/>
      </top>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color indexed="63"/>
      </top>
      <bottom style="thin"/>
    </border>
    <border>
      <left style="medium"/>
      <right>
        <color indexed="63"/>
      </right>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thin"/>
      <right style="thin"/>
      <top>
        <color indexed="63"/>
      </top>
      <bottom style="thin"/>
    </border>
    <border>
      <left style="thin"/>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8" borderId="0" applyNumberFormat="0" applyBorder="0" applyAlignment="0" applyProtection="0"/>
    <xf numFmtId="0" fontId="27" fillId="3" borderId="0" applyNumberFormat="0" applyBorder="0" applyAlignment="0" applyProtection="0"/>
    <xf numFmtId="0" fontId="19" fillId="19" borderId="1" applyNumberFormat="0" applyAlignment="0" applyProtection="0"/>
    <xf numFmtId="0" fontId="24" fillId="20" borderId="2" applyNumberFormat="0" applyAlignment="0" applyProtection="0"/>
    <xf numFmtId="0" fontId="28" fillId="0" borderId="0" applyNumberFormat="0" applyFill="0" applyBorder="0" applyAlignment="0" applyProtection="0"/>
    <xf numFmtId="0" fontId="31"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9" fillId="0" borderId="6" applyNumberFormat="0" applyFill="0" applyAlignment="0" applyProtection="0"/>
    <xf numFmtId="0" fontId="26" fillId="21" borderId="0" applyNumberFormat="0" applyBorder="0" applyAlignment="0" applyProtection="0"/>
    <xf numFmtId="0" fontId="0" fillId="22" borderId="7" applyNumberFormat="0" applyFont="0" applyAlignment="0" applyProtection="0"/>
    <xf numFmtId="0" fontId="18" fillId="19" borderId="8" applyNumberFormat="0" applyAlignment="0" applyProtection="0"/>
    <xf numFmtId="0" fontId="25" fillId="0" borderId="0" applyNumberFormat="0" applyFill="0" applyBorder="0" applyAlignment="0" applyProtection="0"/>
    <xf numFmtId="0" fontId="30" fillId="0" borderId="0" applyNumberFormat="0" applyFill="0" applyBorder="0" applyAlignment="0" applyProtection="0"/>
    <xf numFmtId="4" fontId="0" fillId="5" borderId="9">
      <alignment horizontal="right" vertical="top"/>
      <protection/>
    </xf>
    <xf numFmtId="0" fontId="17" fillId="6" borderId="1" applyNumberFormat="0" applyAlignment="0" applyProtection="0"/>
    <xf numFmtId="0" fontId="9"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3" fillId="0" borderId="10" applyNumberFormat="0" applyFill="0" applyAlignment="0" applyProtection="0"/>
    <xf numFmtId="0" fontId="10"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253">
    <xf numFmtId="0" fontId="0" fillId="0" borderId="0" xfId="0" applyAlignment="1">
      <alignment/>
    </xf>
    <xf numFmtId="0" fontId="0" fillId="0" borderId="0" xfId="0" applyAlignment="1">
      <alignment/>
    </xf>
    <xf numFmtId="0" fontId="8" fillId="0" borderId="0" xfId="0" applyAlignment="1">
      <alignment horizontal="center"/>
    </xf>
    <xf numFmtId="0" fontId="2" fillId="0" borderId="11" xfId="0" applyAlignment="1">
      <alignment horizontal="left"/>
    </xf>
    <xf numFmtId="49" fontId="2" fillId="0" borderId="11" xfId="0" applyAlignment="1">
      <alignment horizontal="left"/>
    </xf>
    <xf numFmtId="0" fontId="2" fillId="0" borderId="0" xfId="0" applyAlignment="1">
      <alignment horizontal="left"/>
    </xf>
    <xf numFmtId="49" fontId="2" fillId="0" borderId="11" xfId="0" applyAlignment="1">
      <alignment horizontal="center"/>
    </xf>
    <xf numFmtId="0" fontId="2" fillId="0" borderId="0" xfId="0" applyAlignment="1">
      <alignment horizontal="right"/>
    </xf>
    <xf numFmtId="0" fontId="2" fillId="0" borderId="12" xfId="0" applyAlignment="1">
      <alignment horizontal="center" vertical="center"/>
    </xf>
    <xf numFmtId="0" fontId="2" fillId="0" borderId="13" xfId="0" applyAlignment="1">
      <alignment horizontal="center" vertical="center"/>
    </xf>
    <xf numFmtId="0" fontId="8" fillId="0" borderId="0" xfId="0" applyAlignment="1">
      <alignment horizontal="right"/>
    </xf>
    <xf numFmtId="49" fontId="8" fillId="0" borderId="11" xfId="0" applyAlignment="1">
      <alignment horizontal="left"/>
    </xf>
    <xf numFmtId="0" fontId="8" fillId="0" borderId="0" xfId="0" applyAlignment="1">
      <alignment/>
    </xf>
    <xf numFmtId="0" fontId="6" fillId="0" borderId="0" xfId="0" applyAlignment="1">
      <alignment horizontal="right"/>
    </xf>
    <xf numFmtId="0" fontId="6" fillId="0" borderId="0" xfId="0" applyAlignment="1">
      <alignment horizontal="left"/>
    </xf>
    <xf numFmtId="49" fontId="6" fillId="0" borderId="11" xfId="0" applyAlignment="1">
      <alignment horizontal="left"/>
    </xf>
    <xf numFmtId="0" fontId="12" fillId="0" borderId="0" xfId="0" applyAlignment="1">
      <alignment horizontal="center" vertical="top"/>
    </xf>
    <xf numFmtId="0" fontId="12" fillId="0" borderId="11" xfId="0" applyAlignment="1">
      <alignment horizontal="center"/>
    </xf>
    <xf numFmtId="0" fontId="4" fillId="0" borderId="0" xfId="0" applyAlignment="1">
      <alignment horizontal="center"/>
    </xf>
    <xf numFmtId="49" fontId="2" fillId="0" borderId="14" xfId="0" applyAlignment="1">
      <alignment horizontal="center"/>
    </xf>
    <xf numFmtId="49" fontId="2" fillId="0" borderId="15" xfId="0" applyAlignment="1">
      <alignment horizontal="center"/>
    </xf>
    <xf numFmtId="0" fontId="4" fillId="0" borderId="0" xfId="0" applyAlignment="1">
      <alignment horizontal="left"/>
    </xf>
    <xf numFmtId="0" fontId="5" fillId="0" borderId="0" xfId="0" applyAlignment="1">
      <alignment horizontal="left"/>
    </xf>
    <xf numFmtId="0" fontId="8" fillId="0" borderId="0" xfId="0" applyAlignment="1">
      <alignment horizontal="left"/>
    </xf>
    <xf numFmtId="0" fontId="5" fillId="0" borderId="0" xfId="0" applyAlignment="1">
      <alignment horizontal="center" vertical="top"/>
    </xf>
    <xf numFmtId="0" fontId="2" fillId="0" borderId="16" xfId="0" applyAlignment="1">
      <alignment horizontal="left"/>
    </xf>
    <xf numFmtId="0" fontId="2" fillId="0" borderId="17" xfId="0" applyAlignment="1">
      <alignment horizontal="left"/>
    </xf>
    <xf numFmtId="0" fontId="5" fillId="0" borderId="18" xfId="0" applyAlignment="1">
      <alignment horizontal="center" vertical="top"/>
    </xf>
    <xf numFmtId="0" fontId="5" fillId="0" borderId="19" xfId="0" applyAlignment="1">
      <alignment horizontal="center" vertical="top"/>
    </xf>
    <xf numFmtId="0" fontId="2" fillId="0" borderId="18" xfId="0" applyAlignment="1">
      <alignment horizontal="left"/>
    </xf>
    <xf numFmtId="0" fontId="2" fillId="0" borderId="19" xfId="0" applyAlignment="1">
      <alignment horizontal="left"/>
    </xf>
    <xf numFmtId="0" fontId="2" fillId="0" borderId="20" xfId="0" applyAlignment="1">
      <alignment horizontal="left"/>
    </xf>
    <xf numFmtId="0" fontId="2" fillId="0" borderId="21" xfId="0" applyAlignment="1">
      <alignment horizontal="left"/>
    </xf>
    <xf numFmtId="0" fontId="2" fillId="0" borderId="22" xfId="0" applyAlignment="1">
      <alignment horizontal="left"/>
    </xf>
    <xf numFmtId="0" fontId="2" fillId="0" borderId="23" xfId="0" applyAlignment="1">
      <alignment horizontal="left"/>
    </xf>
    <xf numFmtId="0" fontId="2" fillId="0" borderId="24" xfId="0" applyAlignment="1">
      <alignment horizontal="center"/>
    </xf>
    <xf numFmtId="0" fontId="2" fillId="0" borderId="13" xfId="0" applyAlignment="1">
      <alignment horizontal="center"/>
    </xf>
    <xf numFmtId="49" fontId="2" fillId="0" borderId="25" xfId="0" applyAlignment="1">
      <alignment horizontal="center"/>
    </xf>
    <xf numFmtId="0" fontId="2" fillId="0" borderId="26" xfId="0" applyAlignment="1">
      <alignment horizontal="center"/>
    </xf>
    <xf numFmtId="49" fontId="2" fillId="0" borderId="13" xfId="0" applyAlignment="1">
      <alignment horizontal="center" vertical="top"/>
    </xf>
    <xf numFmtId="0" fontId="2" fillId="0" borderId="27" xfId="0" applyAlignment="1">
      <alignment horizontal="center" vertical="top" wrapText="1"/>
    </xf>
    <xf numFmtId="49" fontId="4" fillId="0" borderId="0" xfId="0" applyAlignment="1">
      <alignment/>
    </xf>
    <xf numFmtId="0" fontId="12" fillId="0" borderId="0" xfId="0" applyAlignment="1">
      <alignment horizontal="left"/>
    </xf>
    <xf numFmtId="0" fontId="12" fillId="0" borderId="11" xfId="0" applyAlignment="1">
      <alignment horizontal="left"/>
    </xf>
    <xf numFmtId="4" fontId="2" fillId="0" borderId="28" xfId="0" applyAlignment="1">
      <alignment horizontal="center"/>
    </xf>
    <xf numFmtId="4" fontId="2" fillId="0" borderId="24" xfId="0" applyAlignment="1">
      <alignment horizontal="center"/>
    </xf>
    <xf numFmtId="4" fontId="2" fillId="0" borderId="13" xfId="0" applyAlignment="1">
      <alignment horizontal="center"/>
    </xf>
    <xf numFmtId="4" fontId="2" fillId="0" borderId="27" xfId="0" applyAlignment="1">
      <alignment horizontal="center"/>
    </xf>
    <xf numFmtId="4" fontId="2" fillId="0" borderId="29" xfId="0" applyAlignment="1">
      <alignment horizontal="center"/>
    </xf>
    <xf numFmtId="4" fontId="2" fillId="0" borderId="0" xfId="0" applyAlignment="1">
      <alignment horizontal="left"/>
    </xf>
    <xf numFmtId="0" fontId="13" fillId="0" borderId="0" xfId="0" applyAlignment="1">
      <alignment horizontal="left"/>
    </xf>
    <xf numFmtId="0" fontId="32" fillId="0" borderId="0" xfId="0" applyAlignment="1">
      <alignment horizontal="left"/>
    </xf>
    <xf numFmtId="0" fontId="2" fillId="0" borderId="27" xfId="0" applyAlignment="1">
      <alignment horizontal="center"/>
    </xf>
    <xf numFmtId="4" fontId="33" fillId="0" borderId="28" xfId="0" applyAlignment="1">
      <alignment horizontal="center"/>
    </xf>
    <xf numFmtId="4" fontId="33" fillId="0" borderId="24" xfId="0" applyAlignment="1">
      <alignment horizontal="center"/>
    </xf>
    <xf numFmtId="4" fontId="33" fillId="0" borderId="13" xfId="0" applyAlignment="1">
      <alignment horizontal="center"/>
    </xf>
    <xf numFmtId="4" fontId="33" fillId="0" borderId="26" xfId="0" applyAlignment="1">
      <alignment horizontal="center"/>
    </xf>
    <xf numFmtId="4" fontId="33" fillId="0" borderId="27" xfId="0" applyAlignment="1">
      <alignment horizontal="center"/>
    </xf>
    <xf numFmtId="4" fontId="33" fillId="0" borderId="30" xfId="0" applyAlignment="1">
      <alignment horizontal="center"/>
    </xf>
    <xf numFmtId="4" fontId="33" fillId="0" borderId="29" xfId="0" applyAlignment="1">
      <alignment horizontal="center"/>
    </xf>
    <xf numFmtId="3" fontId="34" fillId="0" borderId="31" xfId="0" applyAlignment="1">
      <alignment horizontal="center"/>
    </xf>
    <xf numFmtId="3" fontId="34" fillId="0" borderId="28" xfId="0" applyAlignment="1">
      <alignment horizontal="center"/>
    </xf>
    <xf numFmtId="0" fontId="35" fillId="0" borderId="0" xfId="0" applyAlignment="1">
      <alignment horizontal="left"/>
    </xf>
    <xf numFmtId="0" fontId="2" fillId="0" borderId="9" xfId="0" applyAlignment="1">
      <alignment horizontal="left"/>
    </xf>
    <xf numFmtId="4" fontId="2" fillId="0" borderId="9" xfId="0" applyAlignment="1">
      <alignment horizontal="center"/>
    </xf>
    <xf numFmtId="4" fontId="33" fillId="0" borderId="9" xfId="0" applyAlignment="1">
      <alignment horizontal="center"/>
    </xf>
    <xf numFmtId="0" fontId="37" fillId="0" borderId="0" xfId="0" applyAlignment="1">
      <alignment/>
    </xf>
    <xf numFmtId="4" fontId="38" fillId="0" borderId="24" xfId="0" applyAlignment="1">
      <alignment horizontal="center"/>
    </xf>
    <xf numFmtId="4" fontId="33" fillId="0" borderId="9" xfId="0" applyAlignment="1">
      <alignment/>
    </xf>
    <xf numFmtId="4" fontId="2" fillId="0" borderId="9" xfId="0" applyAlignment="1">
      <alignment/>
    </xf>
    <xf numFmtId="4" fontId="8" fillId="0" borderId="0" xfId="0" applyAlignment="1">
      <alignment horizontal="left"/>
    </xf>
    <xf numFmtId="0" fontId="2" fillId="0" borderId="24" xfId="0" applyAlignment="1">
      <alignment horizontal="center" vertical="center"/>
    </xf>
    <xf numFmtId="0" fontId="2" fillId="0" borderId="32" xfId="0" applyAlignment="1">
      <alignment horizontal="center" vertical="center"/>
    </xf>
    <xf numFmtId="0" fontId="2" fillId="0" borderId="33" xfId="0" applyAlignment="1">
      <alignment horizontal="center" vertical="center"/>
    </xf>
    <xf numFmtId="0" fontId="2" fillId="0" borderId="34" xfId="0" applyAlignment="1">
      <alignment horizontal="center" vertical="center"/>
    </xf>
    <xf numFmtId="0" fontId="2" fillId="0" borderId="0" xfId="0" applyAlignment="1">
      <alignment horizontal="center" vertical="center"/>
    </xf>
    <xf numFmtId="0" fontId="2" fillId="0" borderId="35" xfId="0" applyAlignment="1">
      <alignment horizontal="center" vertical="center"/>
    </xf>
    <xf numFmtId="0" fontId="2" fillId="0" borderId="11" xfId="0" applyAlignment="1">
      <alignment horizontal="center" vertical="center"/>
    </xf>
    <xf numFmtId="0" fontId="2" fillId="0" borderId="36" xfId="0" applyAlignment="1">
      <alignment horizontal="center" vertical="center"/>
    </xf>
    <xf numFmtId="0" fontId="2" fillId="0" borderId="13" xfId="0" applyAlignment="1">
      <alignment horizontal="center" vertical="center" wrapText="1"/>
    </xf>
    <xf numFmtId="0" fontId="2" fillId="0" borderId="33" xfId="0" applyAlignment="1">
      <alignment horizontal="center" vertical="center" wrapText="1"/>
    </xf>
    <xf numFmtId="0" fontId="2" fillId="0" borderId="34" xfId="0" applyAlignment="1">
      <alignment horizontal="center" vertical="center" wrapText="1"/>
    </xf>
    <xf numFmtId="0" fontId="2" fillId="0" borderId="12" xfId="0" applyAlignment="1">
      <alignment horizontal="center" vertical="center" wrapText="1"/>
    </xf>
    <xf numFmtId="0" fontId="2" fillId="0" borderId="0" xfId="0" applyAlignment="1">
      <alignment horizontal="center" vertical="center" wrapText="1"/>
    </xf>
    <xf numFmtId="0" fontId="2" fillId="0" borderId="35" xfId="0" applyAlignment="1">
      <alignment horizontal="center" vertical="center" wrapText="1"/>
    </xf>
    <xf numFmtId="0" fontId="2" fillId="0" borderId="27" xfId="0" applyAlignment="1">
      <alignment horizontal="center" vertical="center" wrapText="1"/>
    </xf>
    <xf numFmtId="0" fontId="2" fillId="0" borderId="11" xfId="0" applyAlignment="1">
      <alignment horizontal="center" vertical="center" wrapText="1"/>
    </xf>
    <xf numFmtId="0" fontId="2" fillId="0" borderId="36" xfId="0" applyAlignment="1">
      <alignment horizontal="center" vertical="center" wrapText="1"/>
    </xf>
    <xf numFmtId="0" fontId="2" fillId="0" borderId="33" xfId="0" applyAlignment="1">
      <alignment horizontal="center"/>
    </xf>
    <xf numFmtId="0" fontId="2" fillId="0" borderId="34" xfId="0" applyAlignment="1">
      <alignment horizontal="center"/>
    </xf>
    <xf numFmtId="49" fontId="2" fillId="0" borderId="32" xfId="0" applyAlignment="1">
      <alignment horizontal="center" vertical="top"/>
    </xf>
    <xf numFmtId="49" fontId="2" fillId="0" borderId="37" xfId="0" applyAlignment="1">
      <alignment horizontal="center" vertical="top"/>
    </xf>
    <xf numFmtId="49" fontId="2" fillId="0" borderId="33" xfId="0" applyAlignment="1">
      <alignment horizontal="center" vertical="top"/>
    </xf>
    <xf numFmtId="49" fontId="2" fillId="0" borderId="34" xfId="0" applyAlignment="1">
      <alignment horizontal="center" vertical="top"/>
    </xf>
    <xf numFmtId="0" fontId="2" fillId="0" borderId="32" xfId="0" applyAlignment="1">
      <alignment horizontal="left"/>
    </xf>
    <xf numFmtId="49" fontId="2" fillId="0" borderId="38" xfId="0" applyAlignment="1">
      <alignment horizontal="center"/>
    </xf>
    <xf numFmtId="49" fontId="2" fillId="0" borderId="39" xfId="0" applyAlignment="1">
      <alignment horizontal="center"/>
    </xf>
    <xf numFmtId="49" fontId="2" fillId="0" borderId="28" xfId="0" applyAlignment="1">
      <alignment horizontal="center"/>
    </xf>
    <xf numFmtId="49" fontId="2" fillId="0" borderId="32" xfId="0" applyAlignment="1">
      <alignment horizontal="center"/>
    </xf>
    <xf numFmtId="49" fontId="2" fillId="0" borderId="37" xfId="0" applyAlignment="1">
      <alignment horizontal="center"/>
    </xf>
    <xf numFmtId="49" fontId="2" fillId="0" borderId="24" xfId="0" applyAlignment="1">
      <alignment horizontal="center"/>
    </xf>
    <xf numFmtId="0" fontId="8" fillId="0" borderId="32" xfId="0" applyAlignment="1">
      <alignment horizontal="left"/>
    </xf>
    <xf numFmtId="49" fontId="8" fillId="0" borderId="15" xfId="0" applyAlignment="1">
      <alignment horizontal="center"/>
    </xf>
    <xf numFmtId="49" fontId="8" fillId="0" borderId="32" xfId="0" applyAlignment="1">
      <alignment horizontal="center"/>
    </xf>
    <xf numFmtId="49" fontId="8" fillId="0" borderId="37" xfId="0" applyAlignment="1">
      <alignment horizontal="center"/>
    </xf>
    <xf numFmtId="49" fontId="8" fillId="0" borderId="24" xfId="0" applyAlignment="1">
      <alignment horizontal="center"/>
    </xf>
    <xf numFmtId="0" fontId="2" fillId="0" borderId="32" xfId="0" applyAlignment="1">
      <alignment horizontal="left" wrapText="1" indent="1"/>
    </xf>
    <xf numFmtId="0" fontId="2" fillId="0" borderId="32" xfId="0" applyAlignment="1">
      <alignment horizontal="left" indent="1"/>
    </xf>
    <xf numFmtId="0" fontId="2" fillId="0" borderId="33" xfId="0" applyAlignment="1">
      <alignment horizontal="left" indent="2"/>
    </xf>
    <xf numFmtId="49" fontId="2" fillId="0" borderId="13" xfId="0" applyAlignment="1">
      <alignment horizontal="center"/>
    </xf>
    <xf numFmtId="49" fontId="2" fillId="0" borderId="33" xfId="0" applyAlignment="1">
      <alignment horizontal="center"/>
    </xf>
    <xf numFmtId="49" fontId="2" fillId="0" borderId="34" xfId="0" applyAlignment="1">
      <alignment horizontal="center"/>
    </xf>
    <xf numFmtId="49" fontId="2" fillId="0" borderId="40" xfId="0" applyAlignment="1">
      <alignment horizontal="center"/>
    </xf>
    <xf numFmtId="49" fontId="2" fillId="0" borderId="41" xfId="0" applyAlignment="1">
      <alignment horizontal="center"/>
    </xf>
    <xf numFmtId="49" fontId="2" fillId="0" borderId="42" xfId="0" applyAlignment="1">
      <alignment horizontal="center"/>
    </xf>
    <xf numFmtId="49" fontId="2" fillId="0" borderId="43" xfId="0" applyAlignment="1">
      <alignment horizontal="center"/>
    </xf>
    <xf numFmtId="0" fontId="2" fillId="0" borderId="11" xfId="0" applyAlignment="1">
      <alignment horizontal="left" indent="2"/>
    </xf>
    <xf numFmtId="0" fontId="2" fillId="0" borderId="44" xfId="0" applyAlignment="1">
      <alignment horizontal="left" indent="2"/>
    </xf>
    <xf numFmtId="49" fontId="2" fillId="0" borderId="26" xfId="0" applyAlignment="1">
      <alignment horizontal="center"/>
    </xf>
    <xf numFmtId="0" fontId="2" fillId="0" borderId="11" xfId="0" applyAlignment="1">
      <alignment horizontal="left" wrapText="1" indent="1"/>
    </xf>
    <xf numFmtId="0" fontId="2" fillId="0" borderId="11" xfId="0" applyAlignment="1">
      <alignment horizontal="left" indent="1"/>
    </xf>
    <xf numFmtId="0" fontId="2" fillId="0" borderId="44" xfId="0" applyAlignment="1">
      <alignment horizontal="left" indent="1"/>
    </xf>
    <xf numFmtId="0" fontId="2" fillId="0" borderId="32" xfId="0" applyAlignment="1">
      <alignment horizontal="left" wrapText="1" indent="3"/>
    </xf>
    <xf numFmtId="0" fontId="2" fillId="0" borderId="32" xfId="0" applyAlignment="1">
      <alignment horizontal="left" indent="3"/>
    </xf>
    <xf numFmtId="49" fontId="2" fillId="0" borderId="27" xfId="0" applyAlignment="1">
      <alignment horizontal="center"/>
    </xf>
    <xf numFmtId="49" fontId="2" fillId="0" borderId="36" xfId="0" applyAlignment="1">
      <alignment horizontal="center"/>
    </xf>
    <xf numFmtId="0" fontId="2" fillId="0" borderId="0" xfId="0" applyAlignment="1">
      <alignment horizontal="left" wrapText="1" indent="1"/>
    </xf>
    <xf numFmtId="0" fontId="2" fillId="0" borderId="0" xfId="0" applyAlignment="1">
      <alignment horizontal="left" indent="1"/>
    </xf>
    <xf numFmtId="0" fontId="2" fillId="0" borderId="45" xfId="0" applyAlignment="1">
      <alignment horizontal="left" indent="1"/>
    </xf>
    <xf numFmtId="0" fontId="2" fillId="0" borderId="9" xfId="0" applyAlignment="1">
      <alignment horizontal="left" indent="2"/>
    </xf>
    <xf numFmtId="0" fontId="2" fillId="0" borderId="24" xfId="0" applyAlignment="1">
      <alignment horizontal="left" indent="2"/>
    </xf>
    <xf numFmtId="49" fontId="2" fillId="0" borderId="46" xfId="0" applyAlignment="1">
      <alignment horizontal="center"/>
    </xf>
    <xf numFmtId="0" fontId="2" fillId="0" borderId="32" xfId="0" applyAlignment="1">
      <alignment horizontal="left" indent="2"/>
    </xf>
    <xf numFmtId="49" fontId="2" fillId="0" borderId="47" xfId="0" applyAlignment="1">
      <alignment horizontal="center"/>
    </xf>
    <xf numFmtId="49" fontId="2" fillId="0" borderId="48" xfId="0" applyAlignment="1">
      <alignment horizontal="center"/>
    </xf>
    <xf numFmtId="0" fontId="0" fillId="0" borderId="32" xfId="0" applyAlignment="1">
      <alignment horizontal="center"/>
    </xf>
    <xf numFmtId="0" fontId="0" fillId="0" borderId="37" xfId="0" applyAlignment="1">
      <alignment horizontal="center"/>
    </xf>
    <xf numFmtId="49" fontId="2" fillId="0" borderId="49" xfId="0" applyAlignment="1">
      <alignment horizontal="center"/>
    </xf>
    <xf numFmtId="0" fontId="0" fillId="0" borderId="11" xfId="0" applyAlignment="1">
      <alignment horizontal="center"/>
    </xf>
    <xf numFmtId="0" fontId="0" fillId="0" borderId="36" xfId="0" applyAlignment="1">
      <alignment horizontal="center"/>
    </xf>
    <xf numFmtId="0" fontId="2" fillId="0" borderId="33" xfId="0" applyAlignment="1">
      <alignment horizontal="left" indent="3"/>
    </xf>
    <xf numFmtId="49" fontId="2" fillId="0" borderId="9" xfId="0" applyAlignment="1">
      <alignment horizontal="center"/>
    </xf>
    <xf numFmtId="0" fontId="2" fillId="0" borderId="11" xfId="0" applyAlignment="1">
      <alignment horizontal="left" wrapText="1" indent="3"/>
    </xf>
    <xf numFmtId="0" fontId="2" fillId="0" borderId="11" xfId="0" applyAlignment="1">
      <alignment horizontal="left" indent="3"/>
    </xf>
    <xf numFmtId="0" fontId="2" fillId="0" borderId="44" xfId="0" applyAlignment="1">
      <alignment horizontal="left" indent="3"/>
    </xf>
    <xf numFmtId="0" fontId="2" fillId="0" borderId="32" xfId="0" applyAlignment="1">
      <alignment horizontal="left" wrapText="1" indent="2"/>
    </xf>
    <xf numFmtId="0" fontId="2" fillId="0" borderId="32" xfId="0" applyAlignment="1">
      <alignment horizontal="left" wrapText="1" indent="4"/>
    </xf>
    <xf numFmtId="0" fontId="2" fillId="0" borderId="32" xfId="0" applyAlignment="1">
      <alignment horizontal="left" indent="4"/>
    </xf>
    <xf numFmtId="0" fontId="2" fillId="0" borderId="11" xfId="0" applyAlignment="1">
      <alignment horizontal="left" wrapText="1" indent="4"/>
    </xf>
    <xf numFmtId="0" fontId="2" fillId="0" borderId="11" xfId="0" applyAlignment="1">
      <alignment horizontal="left" indent="4"/>
    </xf>
    <xf numFmtId="0" fontId="2" fillId="0" borderId="44" xfId="0" applyAlignment="1">
      <alignment horizontal="left" indent="4"/>
    </xf>
    <xf numFmtId="49" fontId="2" fillId="0" borderId="50" xfId="0" applyAlignment="1">
      <alignment horizontal="center"/>
    </xf>
    <xf numFmtId="49" fontId="2" fillId="0" borderId="51" xfId="0" applyAlignment="1">
      <alignment horizontal="center"/>
    </xf>
    <xf numFmtId="49" fontId="2" fillId="0" borderId="29" xfId="0" applyAlignment="1">
      <alignment horizontal="center"/>
    </xf>
    <xf numFmtId="0" fontId="8" fillId="0" borderId="32" xfId="0" applyAlignment="1">
      <alignment horizontal="left" wrapText="1" indent="1"/>
    </xf>
    <xf numFmtId="0" fontId="8" fillId="0" borderId="32" xfId="0" applyAlignment="1">
      <alignment horizontal="left" indent="1"/>
    </xf>
    <xf numFmtId="0" fontId="2" fillId="0" borderId="33" xfId="0" applyAlignment="1">
      <alignment horizontal="left" wrapText="1" indent="3"/>
    </xf>
    <xf numFmtId="0" fontId="2" fillId="0" borderId="52" xfId="0" applyAlignment="1">
      <alignment horizontal="left" indent="3"/>
    </xf>
    <xf numFmtId="0" fontId="0" fillId="0" borderId="11" xfId="0" applyAlignment="1">
      <alignment horizontal="left" indent="3"/>
    </xf>
    <xf numFmtId="0" fontId="0" fillId="0" borderId="44" xfId="0" applyAlignment="1">
      <alignment horizontal="left" indent="3"/>
    </xf>
    <xf numFmtId="4" fontId="33" fillId="0" borderId="53" xfId="0" applyAlignment="1">
      <alignment horizontal="center"/>
    </xf>
    <xf numFmtId="0" fontId="13" fillId="0" borderId="0" xfId="0" applyAlignment="1">
      <alignment horizontal="justify" wrapText="1"/>
    </xf>
    <xf numFmtId="0" fontId="8" fillId="0" borderId="24" xfId="0" applyAlignment="1">
      <alignment horizontal="left"/>
    </xf>
    <xf numFmtId="49" fontId="8" fillId="0" borderId="25" xfId="0" applyAlignment="1">
      <alignment horizontal="center"/>
    </xf>
    <xf numFmtId="49" fontId="8" fillId="0" borderId="38" xfId="0" applyAlignment="1">
      <alignment horizontal="center"/>
    </xf>
    <xf numFmtId="49" fontId="8" fillId="0" borderId="39" xfId="0" applyAlignment="1">
      <alignment horizontal="center"/>
    </xf>
    <xf numFmtId="0" fontId="2" fillId="0" borderId="24" xfId="0" applyAlignment="1">
      <alignment horizontal="left" wrapText="1" indent="1"/>
    </xf>
    <xf numFmtId="0" fontId="2" fillId="0" borderId="24" xfId="0" applyAlignment="1">
      <alignment horizontal="left" wrapText="1" indent="2"/>
    </xf>
    <xf numFmtId="0" fontId="2" fillId="0" borderId="24" xfId="0" applyAlignment="1">
      <alignment horizontal="left" wrapText="1" indent="3"/>
    </xf>
    <xf numFmtId="0" fontId="2" fillId="0" borderId="24" xfId="0" applyAlignment="1">
      <alignment horizontal="left" wrapText="1"/>
    </xf>
    <xf numFmtId="0" fontId="2" fillId="0" borderId="13" xfId="0" applyAlignment="1">
      <alignment horizontal="left" wrapText="1" indent="4"/>
    </xf>
    <xf numFmtId="0" fontId="2" fillId="0" borderId="33" xfId="0" applyAlignment="1">
      <alignment horizontal="left" indent="4"/>
    </xf>
    <xf numFmtId="0" fontId="2" fillId="0" borderId="52" xfId="0" applyAlignment="1">
      <alignment horizontal="left" indent="4"/>
    </xf>
    <xf numFmtId="0" fontId="2" fillId="0" borderId="27" xfId="0" applyAlignment="1">
      <alignment horizontal="left" wrapText="1" indent="4"/>
    </xf>
    <xf numFmtId="0" fontId="2" fillId="0" borderId="30" xfId="0" applyAlignment="1">
      <alignment horizontal="center"/>
    </xf>
    <xf numFmtId="0" fontId="2" fillId="0" borderId="54" xfId="0" applyAlignment="1">
      <alignment horizontal="center"/>
    </xf>
    <xf numFmtId="0" fontId="2" fillId="0" borderId="11" xfId="0" applyAlignment="1">
      <alignment horizontal="center"/>
    </xf>
    <xf numFmtId="0" fontId="5" fillId="0" borderId="33" xfId="0" applyAlignment="1">
      <alignment horizontal="center" vertical="top"/>
    </xf>
    <xf numFmtId="0" fontId="2" fillId="0" borderId="55" xfId="0" applyAlignment="1">
      <alignment horizontal="center"/>
    </xf>
    <xf numFmtId="0" fontId="2" fillId="0" borderId="56" xfId="0" applyAlignment="1">
      <alignment horizontal="center"/>
    </xf>
    <xf numFmtId="0" fontId="5" fillId="0" borderId="57" xfId="0" applyAlignment="1">
      <alignment horizontal="center" vertical="top"/>
    </xf>
    <xf numFmtId="0" fontId="5" fillId="0" borderId="58" xfId="0" applyAlignment="1">
      <alignment horizontal="center" vertical="top"/>
    </xf>
    <xf numFmtId="0" fontId="35" fillId="0" borderId="0" xfId="0" applyAlignment="1">
      <alignment horizontal="justify" vertical="top"/>
    </xf>
    <xf numFmtId="0" fontId="4" fillId="0" borderId="0" xfId="0" applyAlignment="1">
      <alignment horizontal="justify" vertical="top"/>
    </xf>
    <xf numFmtId="0" fontId="35" fillId="0" borderId="0" xfId="0" applyAlignment="1">
      <alignment horizontal="justify" wrapText="1"/>
    </xf>
    <xf numFmtId="0" fontId="35" fillId="0" borderId="0" xfId="0" applyAlignment="1">
      <alignment horizontal="justify"/>
    </xf>
    <xf numFmtId="0" fontId="4" fillId="0" borderId="0" xfId="0" applyAlignment="1">
      <alignment horizontal="justify"/>
    </xf>
    <xf numFmtId="0" fontId="2" fillId="0" borderId="18" xfId="0" applyAlignment="1">
      <alignment horizontal="right"/>
    </xf>
    <xf numFmtId="0" fontId="2" fillId="0" borderId="37" xfId="0" applyAlignment="1">
      <alignment horizontal="center" vertical="center"/>
    </xf>
    <xf numFmtId="0" fontId="2" fillId="0" borderId="30" xfId="0" applyAlignment="1">
      <alignment horizontal="center" vertical="center" wrapText="1"/>
    </xf>
    <xf numFmtId="0" fontId="2" fillId="0" borderId="53" xfId="0" applyAlignment="1">
      <alignment horizontal="center" vertical="center" wrapText="1"/>
    </xf>
    <xf numFmtId="49" fontId="2" fillId="0" borderId="30" xfId="0" applyAlignment="1">
      <alignment horizontal="center" vertical="top"/>
    </xf>
    <xf numFmtId="4" fontId="2" fillId="0" borderId="31" xfId="0" applyAlignment="1">
      <alignment horizontal="center"/>
    </xf>
    <xf numFmtId="4" fontId="2" fillId="0" borderId="30" xfId="0" applyAlignment="1">
      <alignment horizontal="center"/>
    </xf>
    <xf numFmtId="4" fontId="2" fillId="0" borderId="54" xfId="0" applyAlignment="1">
      <alignment horizontal="center"/>
    </xf>
    <xf numFmtId="4" fontId="2" fillId="0" borderId="53" xfId="0" applyAlignment="1">
      <alignment horizontal="center"/>
    </xf>
    <xf numFmtId="4" fontId="2" fillId="0" borderId="59" xfId="0" applyAlignment="1">
      <alignment horizontal="center"/>
    </xf>
    <xf numFmtId="4" fontId="8" fillId="0" borderId="9" xfId="0" applyAlignment="1">
      <alignment horizontal="center"/>
    </xf>
    <xf numFmtId="4" fontId="0" fillId="0" borderId="53" xfId="0" applyAlignment="1">
      <alignment horizontal="center"/>
    </xf>
    <xf numFmtId="0" fontId="2" fillId="0" borderId="9" xfId="0" applyAlignment="1">
      <alignment horizontal="center"/>
    </xf>
    <xf numFmtId="0" fontId="2" fillId="0" borderId="53" xfId="0" applyAlignment="1">
      <alignment horizontal="center"/>
    </xf>
    <xf numFmtId="0" fontId="15" fillId="2" borderId="0" xfId="16" applyAlignment="1">
      <alignment/>
    </xf>
    <xf numFmtId="0" fontId="15" fillId="3" borderId="0" xfId="17" applyAlignment="1">
      <alignment/>
    </xf>
    <xf numFmtId="0" fontId="15" fillId="4" borderId="0" xfId="18" applyAlignment="1">
      <alignment/>
    </xf>
    <xf numFmtId="0" fontId="15" fillId="3" borderId="0" xfId="19" applyAlignment="1">
      <alignment/>
    </xf>
    <xf numFmtId="0" fontId="15" fillId="5" borderId="0" xfId="20" applyAlignment="1">
      <alignment/>
    </xf>
    <xf numFmtId="0" fontId="15" fillId="6" borderId="0" xfId="21" applyAlignment="1">
      <alignment/>
    </xf>
    <xf numFmtId="0" fontId="15" fillId="7" borderId="0" xfId="22" applyAlignment="1">
      <alignment/>
    </xf>
    <xf numFmtId="0" fontId="15" fillId="8" borderId="0" xfId="23" applyAlignment="1">
      <alignment/>
    </xf>
    <xf numFmtId="0" fontId="15" fillId="9" borderId="0" xfId="24" applyAlignment="1">
      <alignment/>
    </xf>
    <xf numFmtId="0" fontId="15" fillId="3" borderId="0" xfId="25" applyAlignment="1">
      <alignment/>
    </xf>
    <xf numFmtId="0" fontId="15" fillId="7" borderId="0" xfId="26" applyAlignment="1">
      <alignment/>
    </xf>
    <xf numFmtId="0" fontId="15" fillId="10" borderId="0" xfId="27" applyAlignment="1">
      <alignment/>
    </xf>
    <xf numFmtId="0" fontId="16" fillId="11" borderId="0" xfId="28" applyAlignment="1">
      <alignment/>
    </xf>
    <xf numFmtId="0" fontId="16" fillId="8" borderId="0" xfId="29" applyAlignment="1">
      <alignment/>
    </xf>
    <xf numFmtId="0" fontId="16" fillId="9" borderId="0" xfId="30" applyAlignment="1">
      <alignment/>
    </xf>
    <xf numFmtId="0" fontId="16" fillId="12" borderId="0" xfId="31" applyAlignment="1">
      <alignment/>
    </xf>
    <xf numFmtId="0" fontId="16" fillId="13" borderId="0" xfId="32" applyAlignment="1">
      <alignment/>
    </xf>
    <xf numFmtId="0" fontId="16" fillId="14" borderId="0" xfId="33" applyAlignment="1">
      <alignment/>
    </xf>
    <xf numFmtId="0" fontId="16" fillId="15" borderId="0" xfId="34" applyAlignment="1">
      <alignment/>
    </xf>
    <xf numFmtId="0" fontId="16" fillId="16" borderId="0" xfId="35" applyAlignment="1">
      <alignment/>
    </xf>
    <xf numFmtId="0" fontId="16" fillId="17" borderId="0" xfId="36" applyAlignment="1">
      <alignment/>
    </xf>
    <xf numFmtId="0" fontId="16" fillId="12" borderId="0" xfId="37" applyAlignment="1">
      <alignment/>
    </xf>
    <xf numFmtId="0" fontId="16" fillId="13" borderId="0" xfId="38" applyAlignment="1">
      <alignment/>
    </xf>
    <xf numFmtId="0" fontId="16" fillId="18" borderId="0" xfId="39" applyAlignment="1">
      <alignment/>
    </xf>
    <xf numFmtId="0" fontId="27" fillId="3" borderId="0" xfId="40" applyAlignment="1">
      <alignment/>
    </xf>
    <xf numFmtId="0" fontId="19" fillId="19" borderId="1" xfId="41" applyAlignment="1">
      <alignment/>
    </xf>
    <xf numFmtId="0" fontId="24" fillId="20" borderId="2" xfId="42" applyAlignment="1">
      <alignment/>
    </xf>
    <xf numFmtId="0" fontId="28" fillId="0" borderId="0" xfId="43" applyAlignment="1">
      <alignment/>
    </xf>
    <xf numFmtId="0" fontId="31" fillId="4" borderId="0" xfId="44" applyAlignment="1">
      <alignment/>
    </xf>
    <xf numFmtId="0" fontId="20" fillId="0" borderId="3" xfId="45" applyAlignment="1">
      <alignment/>
    </xf>
    <xf numFmtId="0" fontId="21" fillId="0" borderId="4" xfId="46" applyAlignment="1">
      <alignment/>
    </xf>
    <xf numFmtId="0" fontId="22" fillId="0" borderId="5" xfId="47" applyAlignment="1">
      <alignment/>
    </xf>
    <xf numFmtId="0" fontId="22" fillId="0" borderId="0" xfId="48" applyAlignment="1">
      <alignment/>
    </xf>
    <xf numFmtId="0" fontId="29" fillId="0" borderId="6" xfId="49" applyAlignment="1">
      <alignment/>
    </xf>
    <xf numFmtId="0" fontId="26" fillId="21" borderId="0" xfId="50" applyAlignment="1">
      <alignment/>
    </xf>
    <xf numFmtId="0" fontId="0" fillId="22" borderId="7" xfId="51" applyAlignment="1">
      <alignment/>
    </xf>
    <xf numFmtId="0" fontId="18" fillId="19" borderId="8" xfId="52" applyAlignment="1">
      <alignment/>
    </xf>
    <xf numFmtId="0" fontId="25" fillId="0" borderId="0" xfId="53" applyAlignment="1">
      <alignment/>
    </xf>
    <xf numFmtId="0" fontId="30" fillId="0" borderId="0" xfId="54" applyAlignment="1">
      <alignment/>
    </xf>
    <xf numFmtId="4" fontId="0" fillId="5" borderId="9" xfId="55">
      <alignment horizontal="right" vertical="top"/>
      <protection/>
    </xf>
    <xf numFmtId="0" fontId="17" fillId="6" borderId="1" xfId="56" applyAlignment="1">
      <alignment/>
    </xf>
    <xf numFmtId="0" fontId="9" fillId="0" borderId="0" xfId="57" applyAlignment="1">
      <alignment vertical="top"/>
    </xf>
    <xf numFmtId="166" fontId="0" fillId="0" borderId="0" xfId="58" applyAlignment="1">
      <alignment/>
    </xf>
    <xf numFmtId="164" fontId="0" fillId="0" borderId="0" xfId="59" applyAlignment="1">
      <alignment/>
    </xf>
    <xf numFmtId="0" fontId="23" fillId="0" borderId="10" xfId="60" applyAlignment="1">
      <alignment/>
    </xf>
    <xf numFmtId="0" fontId="10" fillId="0" borderId="0" xfId="61" applyAlignment="1">
      <alignment vertical="top"/>
    </xf>
    <xf numFmtId="9" fontId="0" fillId="0" borderId="0" xfId="62" applyAlignment="1">
      <alignment/>
    </xf>
    <xf numFmtId="167" fontId="0" fillId="0" borderId="0" xfId="63" applyAlignment="1">
      <alignment/>
    </xf>
    <xf numFmtId="165" fontId="0" fillId="0" borderId="0" xfId="64" applyAlignment="1">
      <alignment/>
    </xf>
    <xf numFmtId="4" fontId="33" fillId="0" borderId="9" xfId="55">
      <alignment horizontal="center"/>
      <protection/>
    </xf>
    <xf numFmtId="0" fontId="2" fillId="0" borderId="44" xfId="0" applyAlignment="1">
      <alignment horizontal="left" wrapText="1" indent="3"/>
    </xf>
    <xf numFmtId="0" fontId="35" fillId="0" borderId="0" xfId="0" applyAlignment="1">
      <alignment horizontal="left" wrapText="1"/>
    </xf>
  </cellXfs>
  <cellStyles count="50">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Linked Cell" xfId="49"/>
    <cellStyle name="Neutral" xfId="50"/>
    <cellStyle name="Note" xfId="51"/>
    <cellStyle name="Output" xfId="52"/>
    <cellStyle name="Title" xfId="53"/>
    <cellStyle name="Warning Text" xfId="54"/>
    <cellStyle name="xl36" xfId="55"/>
    <cellStyle name="Ввод " xfId="56"/>
    <cellStyle name="Hyperlink" xfId="57"/>
    <cellStyle name="Currency" xfId="58"/>
    <cellStyle name="Currency [0]" xfId="59"/>
    <cellStyle name="Итог" xfId="60"/>
    <cellStyle name="Followed Hyperlink" xfId="61"/>
    <cellStyle name="Percent" xfId="62"/>
    <cellStyle name="Comma" xfId="63"/>
    <cellStyle name="Comma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P144"/>
  <sheetViews>
    <sheetView zoomScale="110" zoomScaleNormal="110" workbookViewId="0" topLeftCell="A46">
      <selection activeCell="DG67" sqref="DG67"/>
    </sheetView>
  </sheetViews>
  <sheetFormatPr defaultColWidth="0.875" defaultRowHeight="12.75"/>
  <cols>
    <col min="1" max="28" width="0.875" style="5" customWidth="1"/>
    <col min="29" max="29" width="0.875" style="5" hidden="1" customWidth="1"/>
    <col min="30" max="42" width="0.875" style="5" customWidth="1"/>
    <col min="43" max="43" width="0.875" style="5" hidden="1" customWidth="1"/>
    <col min="44" max="45" width="0.875" style="5" customWidth="1"/>
    <col min="46" max="47" width="0.875" style="5" hidden="1" customWidth="1"/>
    <col min="48" max="48" width="0.875" style="5" customWidth="1"/>
    <col min="49" max="49" width="0.875" style="5" hidden="1" customWidth="1"/>
    <col min="50" max="51" width="0.875" style="5" customWidth="1"/>
    <col min="52" max="52" width="0.875" style="5" hidden="1" customWidth="1"/>
    <col min="53" max="56" width="0.875" style="5" customWidth="1"/>
    <col min="57" max="59" width="0.875" style="5" hidden="1" customWidth="1"/>
    <col min="60" max="60" width="0.37109375" style="5" customWidth="1"/>
    <col min="61" max="61" width="0.875" style="5" customWidth="1"/>
    <col min="62" max="62" width="0.875" style="5" hidden="1" customWidth="1"/>
    <col min="63" max="66" width="0.875" style="5" customWidth="1"/>
    <col min="67" max="67" width="0.875" style="5" hidden="1" customWidth="1"/>
    <col min="68" max="68" width="0.875" style="5" customWidth="1"/>
    <col min="69" max="70" width="0.875" style="5" hidden="1" customWidth="1"/>
    <col min="71" max="71" width="0.875" style="5" customWidth="1"/>
    <col min="72" max="75" width="0.875" style="5" hidden="1" customWidth="1"/>
    <col min="76" max="94" width="0.875" style="5" customWidth="1"/>
    <col min="95" max="95" width="0.875" style="5" hidden="1" customWidth="1"/>
    <col min="96" max="106" width="0.875" style="5" customWidth="1"/>
    <col min="107" max="107" width="0.875" style="5" hidden="1" customWidth="1"/>
    <col min="108" max="108" width="0.37109375" style="5" customWidth="1"/>
    <col min="109" max="109" width="0.875" style="5" hidden="1" customWidth="1"/>
    <col min="110" max="110" width="11.875" style="5" customWidth="1"/>
    <col min="111" max="111" width="11.125" style="5" customWidth="1"/>
    <col min="112" max="113" width="11.00390625" style="5" customWidth="1"/>
    <col min="114" max="114" width="11.125" style="5" customWidth="1"/>
    <col min="115" max="116" width="11.875" style="5" customWidth="1"/>
    <col min="117" max="117" width="11.375" style="5" customWidth="1"/>
    <col min="118" max="118" width="9.00390625" style="5" customWidth="1"/>
    <col min="119" max="123" width="9.625" style="5" customWidth="1"/>
    <col min="124" max="134" width="10.125" style="5" customWidth="1"/>
    <col min="135" max="250" width="0.875" style="5" customWidth="1"/>
    <col min="251" max="256" width="0.875" style="0" customWidth="1"/>
  </cols>
  <sheetData>
    <row r="1" ht="6" customHeight="1"/>
    <row r="2" spans="106:117" s="21" customFormat="1" ht="10.5" customHeight="1">
      <c r="DB2" s="18"/>
      <c r="DC2" s="18"/>
      <c r="DD2" s="18"/>
      <c r="DE2" s="18"/>
      <c r="DF2" s="18"/>
      <c r="DG2" s="18"/>
      <c r="DH2" s="18"/>
      <c r="DI2" s="18"/>
      <c r="DJ2" s="18"/>
      <c r="DK2" s="18"/>
      <c r="DL2" s="18"/>
      <c r="DM2" s="18"/>
    </row>
    <row r="3" spans="116:117" s="21" customFormat="1" ht="9.75">
      <c r="DL3" s="18"/>
      <c r="DM3" s="18"/>
    </row>
    <row r="4" spans="115:117" s="21" customFormat="1" ht="12.75" customHeight="1">
      <c r="DK4" s="17" t="s">
        <v>0</v>
      </c>
      <c r="DL4" s="17"/>
      <c r="DM4" s="17"/>
    </row>
    <row r="5" spans="115:117" s="22" customFormat="1" ht="14.25">
      <c r="DK5" s="42"/>
      <c r="DL5" s="16"/>
      <c r="DM5" s="16"/>
    </row>
    <row r="6" spans="115:117" s="21" customFormat="1" ht="12.75" customHeight="1">
      <c r="DK6" s="17" t="s">
        <v>1</v>
      </c>
      <c r="DL6" s="17"/>
      <c r="DM6" s="17"/>
    </row>
    <row r="7" spans="115:117" s="22" customFormat="1" ht="14.25">
      <c r="DK7" s="42"/>
      <c r="DL7" s="16"/>
      <c r="DM7" s="16"/>
    </row>
    <row r="8" spans="115:117" s="21" customFormat="1" ht="12.75" customHeight="1">
      <c r="DK8" s="43"/>
      <c r="DL8" s="17" t="s">
        <v>2</v>
      </c>
      <c r="DM8" s="17"/>
    </row>
    <row r="9" spans="115:117" s="22" customFormat="1" ht="14.25">
      <c r="DK9" s="42"/>
      <c r="DL9" s="16"/>
      <c r="DM9" s="16"/>
    </row>
    <row r="10" spans="116:117" s="21" customFormat="1" ht="9.75">
      <c r="DL10" s="41"/>
      <c r="DM10" s="41"/>
    </row>
    <row r="12" spans="96:100" s="14" customFormat="1" ht="12">
      <c r="CR12" s="13" t="s">
        <v>3</v>
      </c>
      <c r="CS12" s="15" t="s">
        <v>4</v>
      </c>
      <c r="CT12" s="15"/>
      <c r="CU12" s="15"/>
      <c r="CV12" s="14" t="s">
        <v>5</v>
      </c>
    </row>
    <row r="13" spans="37:117" s="14" customFormat="1" ht="12">
      <c r="AK13" s="14" t="s">
        <v>6</v>
      </c>
      <c r="AS13" s="13"/>
      <c r="AT13" s="13"/>
      <c r="AU13" s="13"/>
      <c r="AV13" s="13"/>
      <c r="AW13" s="13"/>
      <c r="AX13" s="13"/>
      <c r="AY13" s="13"/>
      <c r="AZ13"/>
      <c r="BA13"/>
      <c r="BB13" s="12"/>
      <c r="BC13" s="12"/>
      <c r="BD13" s="12"/>
      <c r="BE13" s="12"/>
      <c r="BF13" s="11"/>
      <c r="BG13" s="11"/>
      <c r="BH13" s="11"/>
      <c r="BI13" s="10"/>
      <c r="BJ13" s="10"/>
      <c r="BK13" s="10"/>
      <c r="BL13" s="10"/>
      <c r="BM13" s="10"/>
      <c r="BN13" s="10"/>
      <c r="BO13" s="10"/>
      <c r="BP13" s="10"/>
      <c r="BQ13" s="10"/>
      <c r="BR13" s="10"/>
      <c r="BS13" s="10"/>
      <c r="BT13" s="10"/>
      <c r="BU13" s="10"/>
      <c r="BV13" s="10"/>
      <c r="BW13" s="10"/>
      <c r="BX13" s="10"/>
      <c r="BY13" s="10"/>
      <c r="BZ13" s="10"/>
      <c r="CA13" s="10"/>
      <c r="CB13" s="10"/>
      <c r="CC13" s="10"/>
      <c r="CD13" s="10"/>
      <c r="CE13" s="15" t="s">
        <v>7</v>
      </c>
      <c r="CF13" s="15"/>
      <c r="CG13" s="15"/>
      <c r="CH13" s="13" t="s">
        <v>8</v>
      </c>
      <c r="CI13" s="13"/>
      <c r="CJ13" s="13"/>
      <c r="CK13" s="13"/>
      <c r="CL13" s="13"/>
      <c r="CM13" s="15" t="s">
        <v>9</v>
      </c>
      <c r="CN13" s="15"/>
      <c r="CO13" s="15"/>
      <c r="CP13" s="14" t="s">
        <v>10</v>
      </c>
      <c r="DM13" s="9" t="s">
        <v>11</v>
      </c>
    </row>
    <row r="14" ht="13.5">
      <c r="DM14" s="8"/>
    </row>
    <row r="15" spans="59:117" ht="12.75" customHeight="1">
      <c r="BG15" s="7" t="s">
        <v>12</v>
      </c>
      <c r="BH15" s="7"/>
      <c r="BI15" s="7"/>
      <c r="BJ15" s="7"/>
      <c r="BK15" s="6" t="s">
        <v>13</v>
      </c>
      <c r="BL15" s="6"/>
      <c r="BM15" s="6"/>
      <c r="BN15" s="5" t="s">
        <v>14</v>
      </c>
      <c r="BQ15" s="6" t="s">
        <v>15</v>
      </c>
      <c r="BR15" s="6"/>
      <c r="BS15" s="6"/>
      <c r="BT15" s="6"/>
      <c r="BU15" s="6"/>
      <c r="BV15" s="6"/>
      <c r="BW15" s="6"/>
      <c r="BX15" s="6"/>
      <c r="BY15" s="6"/>
      <c r="BZ15" s="6"/>
      <c r="CA15" s="6"/>
      <c r="CB15" s="6"/>
      <c r="CC15" s="6"/>
      <c r="CD15" s="6"/>
      <c r="CE15" s="6"/>
      <c r="CF15" s="7">
        <v>20</v>
      </c>
      <c r="CG15" s="7"/>
      <c r="CH15" s="7"/>
      <c r="CI15" s="4" t="s">
        <v>16</v>
      </c>
      <c r="CJ15" s="4"/>
      <c r="CK15" s="4"/>
      <c r="CL15" s="5" t="s">
        <v>17</v>
      </c>
      <c r="DL15" s="5" t="s">
        <v>18</v>
      </c>
      <c r="DM15" s="37" t="s">
        <v>19</v>
      </c>
    </row>
    <row r="16" spans="1:117" ht="18" customHeight="1">
      <c r="A16" s="5" t="s">
        <v>20</v>
      </c>
      <c r="DL16" s="5" t="s">
        <v>21</v>
      </c>
      <c r="DM16" s="20" t="s">
        <v>22</v>
      </c>
    </row>
    <row r="17" spans="1:117" ht="11.25" customHeight="1">
      <c r="A17" s="5" t="s">
        <v>23</v>
      </c>
      <c r="AB17" s="3" t="s">
        <v>24</v>
      </c>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L17" s="5" t="s">
        <v>25</v>
      </c>
      <c r="DM17" s="20" t="s">
        <v>26</v>
      </c>
    </row>
    <row r="18" spans="116:117" ht="13.5">
      <c r="DL18" s="5" t="s">
        <v>27</v>
      </c>
      <c r="DM18" s="20" t="s">
        <v>28</v>
      </c>
    </row>
    <row r="19" ht="13.5">
      <c r="DM19" s="20"/>
    </row>
    <row r="20" spans="1:117" ht="13.5">
      <c r="A20" s="5" t="s">
        <v>29</v>
      </c>
      <c r="K20" s="3" t="s">
        <v>30</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M20" s="20"/>
    </row>
    <row r="21" spans="1:117" ht="18" customHeight="1">
      <c r="A21" s="5" t="s">
        <v>31</v>
      </c>
      <c r="DL21" s="5" t="s">
        <v>32</v>
      </c>
      <c r="DM21" s="19" t="s">
        <v>33</v>
      </c>
    </row>
    <row r="23" spans="1:117" s="23" customFormat="1" ht="11.25">
      <c r="A23" s="2" t="s">
        <v>34</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row>
    <row r="25" spans="1:117" ht="13.5">
      <c r="A25" s="73" t="s">
        <v>35</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4"/>
      <c r="BX25" s="79" t="s">
        <v>36</v>
      </c>
      <c r="BY25" s="80"/>
      <c r="BZ25" s="80"/>
      <c r="CA25" s="80"/>
      <c r="CB25" s="80"/>
      <c r="CC25" s="80"/>
      <c r="CD25" s="80"/>
      <c r="CE25" s="81"/>
      <c r="CF25" s="79" t="s">
        <v>37</v>
      </c>
      <c r="CG25" s="80"/>
      <c r="CH25" s="80"/>
      <c r="CI25" s="80"/>
      <c r="CJ25" s="80"/>
      <c r="CK25" s="80"/>
      <c r="CL25" s="80"/>
      <c r="CM25" s="80"/>
      <c r="CN25" s="80"/>
      <c r="CO25" s="80"/>
      <c r="CP25" s="80"/>
      <c r="CQ25" s="80"/>
      <c r="CR25" s="81"/>
      <c r="CS25" s="79" t="s">
        <v>38</v>
      </c>
      <c r="CT25" s="80"/>
      <c r="CU25" s="80"/>
      <c r="CV25" s="80"/>
      <c r="CW25" s="80"/>
      <c r="CX25" s="80"/>
      <c r="CY25" s="80"/>
      <c r="CZ25" s="80"/>
      <c r="DA25" s="80"/>
      <c r="DB25" s="80"/>
      <c r="DC25" s="80"/>
      <c r="DD25" s="80"/>
      <c r="DE25" s="81"/>
      <c r="DF25" s="71" t="s">
        <v>39</v>
      </c>
      <c r="DG25" s="72"/>
      <c r="DH25" s="72"/>
      <c r="DI25" s="72"/>
      <c r="DJ25" s="72"/>
      <c r="DK25" s="72"/>
      <c r="DL25" s="72"/>
      <c r="DM25" s="188"/>
    </row>
    <row r="26" spans="1:117" ht="11.2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6"/>
      <c r="BX26" s="82"/>
      <c r="BY26" s="83"/>
      <c r="BZ26" s="83"/>
      <c r="CA26" s="83"/>
      <c r="CB26" s="83"/>
      <c r="CC26" s="83"/>
      <c r="CD26" s="83"/>
      <c r="CE26" s="84"/>
      <c r="CF26" s="82"/>
      <c r="CG26" s="83"/>
      <c r="CH26" s="83"/>
      <c r="CI26" s="83"/>
      <c r="CJ26" s="83"/>
      <c r="CK26" s="83"/>
      <c r="CL26" s="83"/>
      <c r="CM26" s="83"/>
      <c r="CN26" s="83"/>
      <c r="CO26" s="83"/>
      <c r="CP26" s="83"/>
      <c r="CQ26" s="83"/>
      <c r="CR26" s="84"/>
      <c r="CS26" s="82"/>
      <c r="CT26" s="83"/>
      <c r="CU26" s="83"/>
      <c r="CV26" s="83"/>
      <c r="CW26" s="83"/>
      <c r="CX26" s="83"/>
      <c r="CY26" s="83"/>
      <c r="CZ26" s="83"/>
      <c r="DA26" s="83"/>
      <c r="DB26" s="83"/>
      <c r="DC26" s="83"/>
      <c r="DD26" s="83"/>
      <c r="DE26" s="84"/>
      <c r="DF26" s="36" t="s">
        <v>40</v>
      </c>
      <c r="DG26" s="36" t="s">
        <v>41</v>
      </c>
      <c r="DH26" s="88"/>
      <c r="DI26" s="88"/>
      <c r="DJ26" s="89"/>
      <c r="DK26" s="36" t="s">
        <v>42</v>
      </c>
      <c r="DL26" s="36" t="s">
        <v>43</v>
      </c>
      <c r="DM26" s="189" t="s">
        <v>44</v>
      </c>
    </row>
    <row r="27" spans="1:117" ht="39" customHeight="1">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8"/>
      <c r="BX27" s="85"/>
      <c r="BY27" s="86"/>
      <c r="BZ27" s="86"/>
      <c r="CA27" s="86"/>
      <c r="CB27" s="86"/>
      <c r="CC27" s="86"/>
      <c r="CD27" s="86"/>
      <c r="CE27" s="87"/>
      <c r="CF27" s="85"/>
      <c r="CG27" s="86"/>
      <c r="CH27" s="86"/>
      <c r="CI27" s="86"/>
      <c r="CJ27" s="86"/>
      <c r="CK27" s="86"/>
      <c r="CL27" s="86"/>
      <c r="CM27" s="86"/>
      <c r="CN27" s="86"/>
      <c r="CO27" s="86"/>
      <c r="CP27" s="86"/>
      <c r="CQ27" s="86"/>
      <c r="CR27" s="87"/>
      <c r="CS27" s="85"/>
      <c r="CT27" s="86"/>
      <c r="CU27" s="86"/>
      <c r="CV27" s="86"/>
      <c r="CW27" s="86"/>
      <c r="CX27" s="86"/>
      <c r="CY27" s="86"/>
      <c r="CZ27" s="86"/>
      <c r="DA27" s="86"/>
      <c r="DB27" s="86"/>
      <c r="DC27" s="86"/>
      <c r="DD27" s="86"/>
      <c r="DE27" s="87"/>
      <c r="DF27" s="40" t="s">
        <v>45</v>
      </c>
      <c r="DG27" s="40" t="s">
        <v>46</v>
      </c>
      <c r="DH27" s="40" t="s">
        <v>47</v>
      </c>
      <c r="DI27" s="40" t="s">
        <v>48</v>
      </c>
      <c r="DJ27" s="40" t="s">
        <v>49</v>
      </c>
      <c r="DK27" s="40" t="s">
        <v>50</v>
      </c>
      <c r="DL27" s="40" t="s">
        <v>51</v>
      </c>
      <c r="DM27" s="190"/>
    </row>
    <row r="28" spans="1:117" ht="14.25">
      <c r="A28" s="90" t="s">
        <v>52</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1"/>
      <c r="BX28" s="39" t="s">
        <v>53</v>
      </c>
      <c r="BY28" s="92"/>
      <c r="BZ28" s="92"/>
      <c r="CA28" s="92"/>
      <c r="CB28" s="92"/>
      <c r="CC28" s="92"/>
      <c r="CD28" s="92"/>
      <c r="CE28" s="93"/>
      <c r="CF28" s="39" t="s">
        <v>54</v>
      </c>
      <c r="CG28" s="92"/>
      <c r="CH28" s="92"/>
      <c r="CI28" s="92"/>
      <c r="CJ28" s="92"/>
      <c r="CK28" s="92"/>
      <c r="CL28" s="92"/>
      <c r="CM28" s="92"/>
      <c r="CN28" s="92"/>
      <c r="CO28" s="92"/>
      <c r="CP28" s="92"/>
      <c r="CQ28" s="92"/>
      <c r="CR28" s="93"/>
      <c r="CS28" s="39" t="s">
        <v>55</v>
      </c>
      <c r="CT28" s="92"/>
      <c r="CU28" s="92"/>
      <c r="CV28" s="92"/>
      <c r="CW28" s="92"/>
      <c r="CX28" s="92"/>
      <c r="CY28" s="92"/>
      <c r="CZ28" s="92"/>
      <c r="DA28" s="92"/>
      <c r="DB28" s="92"/>
      <c r="DC28" s="92"/>
      <c r="DD28" s="92"/>
      <c r="DE28" s="93"/>
      <c r="DF28" s="60">
        <v>5</v>
      </c>
      <c r="DG28" s="60">
        <v>6</v>
      </c>
      <c r="DH28" s="60">
        <v>7</v>
      </c>
      <c r="DI28" s="60">
        <v>8</v>
      </c>
      <c r="DJ28" s="60">
        <v>9</v>
      </c>
      <c r="DK28" s="60">
        <v>10</v>
      </c>
      <c r="DL28" s="61">
        <v>11</v>
      </c>
      <c r="DM28" s="191" t="s">
        <v>56</v>
      </c>
    </row>
    <row r="29" spans="1:117" ht="27.75" customHeight="1">
      <c r="A29" s="94" t="s">
        <v>57</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37" t="s">
        <v>58</v>
      </c>
      <c r="BY29" s="95"/>
      <c r="BZ29" s="95"/>
      <c r="CA29" s="95"/>
      <c r="CB29" s="95"/>
      <c r="CC29" s="95"/>
      <c r="CD29" s="95"/>
      <c r="CE29" s="96"/>
      <c r="CF29" s="97" t="s">
        <v>59</v>
      </c>
      <c r="CG29" s="95"/>
      <c r="CH29" s="95"/>
      <c r="CI29" s="95"/>
      <c r="CJ29" s="95"/>
      <c r="CK29" s="95"/>
      <c r="CL29" s="95"/>
      <c r="CM29" s="95"/>
      <c r="CN29" s="95"/>
      <c r="CO29" s="95"/>
      <c r="CP29" s="95"/>
      <c r="CQ29" s="95"/>
      <c r="CR29" s="96"/>
      <c r="CS29" s="97" t="s">
        <v>59</v>
      </c>
      <c r="CT29" s="95"/>
      <c r="CU29" s="95"/>
      <c r="CV29" s="95"/>
      <c r="CW29" s="95"/>
      <c r="CX29" s="95"/>
      <c r="CY29" s="95"/>
      <c r="CZ29" s="95"/>
      <c r="DA29" s="95"/>
      <c r="DB29" s="95"/>
      <c r="DC29" s="95"/>
      <c r="DD29" s="95"/>
      <c r="DE29" s="96"/>
      <c r="DF29" s="53">
        <f>DG29+DH29+DI29+DJ29</f>
        <v>64886.09</v>
      </c>
      <c r="DG29" s="53">
        <v>64886.09</v>
      </c>
      <c r="DH29" s="57"/>
      <c r="DI29" s="57"/>
      <c r="DJ29" s="57"/>
      <c r="DK29" s="57"/>
      <c r="DL29" s="57"/>
      <c r="DM29" s="192"/>
    </row>
    <row r="30" spans="1:117" ht="27.75" customHeight="1">
      <c r="A30" s="94" t="s">
        <v>60</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20" t="s">
        <v>61</v>
      </c>
      <c r="BY30" s="98"/>
      <c r="BZ30" s="98"/>
      <c r="CA30" s="98"/>
      <c r="CB30" s="98"/>
      <c r="CC30" s="98"/>
      <c r="CD30" s="98"/>
      <c r="CE30" s="99"/>
      <c r="CF30" s="100" t="s">
        <v>59</v>
      </c>
      <c r="CG30" s="98"/>
      <c r="CH30" s="98"/>
      <c r="CI30" s="98"/>
      <c r="CJ30" s="98"/>
      <c r="CK30" s="98"/>
      <c r="CL30" s="98"/>
      <c r="CM30" s="98"/>
      <c r="CN30" s="98"/>
      <c r="CO30" s="98"/>
      <c r="CP30" s="98"/>
      <c r="CQ30" s="98"/>
      <c r="CR30" s="99"/>
      <c r="CS30" s="100" t="s">
        <v>59</v>
      </c>
      <c r="CT30" s="98"/>
      <c r="CU30" s="98"/>
      <c r="CV30" s="98"/>
      <c r="CW30" s="98"/>
      <c r="CX30" s="98"/>
      <c r="CY30" s="98"/>
      <c r="CZ30" s="98"/>
      <c r="DA30" s="98"/>
      <c r="DB30" s="98"/>
      <c r="DC30" s="98"/>
      <c r="DD30" s="98"/>
      <c r="DE30" s="99"/>
      <c r="DF30" s="54"/>
      <c r="DG30" s="54"/>
      <c r="DH30" s="54"/>
      <c r="DI30" s="54"/>
      <c r="DJ30" s="54"/>
      <c r="DK30" s="54"/>
      <c r="DL30" s="54"/>
      <c r="DM30" s="64"/>
    </row>
    <row r="31" spans="1:117" ht="27.75" customHeight="1">
      <c r="A31" s="101" t="s">
        <v>62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2" t="s">
        <v>63</v>
      </c>
      <c r="BY31" s="103"/>
      <c r="BZ31" s="103"/>
      <c r="CA31" s="103"/>
      <c r="CB31" s="103"/>
      <c r="CC31" s="103"/>
      <c r="CD31" s="103"/>
      <c r="CE31" s="104"/>
      <c r="CF31" s="105"/>
      <c r="CG31" s="103"/>
      <c r="CH31" s="103"/>
      <c r="CI31" s="103"/>
      <c r="CJ31" s="103"/>
      <c r="CK31" s="103"/>
      <c r="CL31" s="103"/>
      <c r="CM31" s="103"/>
      <c r="CN31" s="103"/>
      <c r="CO31" s="103"/>
      <c r="CP31" s="103"/>
      <c r="CQ31" s="103"/>
      <c r="CR31" s="104"/>
      <c r="CS31" s="100"/>
      <c r="CT31" s="98"/>
      <c r="CU31" s="98"/>
      <c r="CV31" s="98"/>
      <c r="CW31" s="98"/>
      <c r="CX31" s="98"/>
      <c r="CY31" s="98"/>
      <c r="CZ31" s="98"/>
      <c r="DA31" s="98"/>
      <c r="DB31" s="98"/>
      <c r="DC31" s="98"/>
      <c r="DD31" s="98"/>
      <c r="DE31" s="99"/>
      <c r="DF31" s="54">
        <f>DF32+DF35+DF48+DF52</f>
        <v>13243619.2</v>
      </c>
      <c r="DG31" s="54">
        <f>DG32+DG35+DG48+DG52</f>
        <v>2966200.9</v>
      </c>
      <c r="DH31" s="54">
        <f>DH32+DH35+DH48+DH52</f>
        <v>3612235.95</v>
      </c>
      <c r="DI31" s="54">
        <f>DI32+DI35+DI48+DI52</f>
        <v>3115744.27</v>
      </c>
      <c r="DJ31" s="54">
        <f>DJ32+DJ35+DJ48+DJ52</f>
        <v>3549438.08</v>
      </c>
      <c r="DK31" s="54">
        <f>DK32+DK35+DK48+DK52</f>
        <v>13431301.21</v>
      </c>
      <c r="DL31" s="54">
        <f>DL32+DL35+DL48+DL52</f>
        <v>14359017.93</v>
      </c>
      <c r="DM31" s="64"/>
    </row>
    <row r="32" spans="1:117" ht="27.75" customHeight="1">
      <c r="A32" s="106" t="s">
        <v>64</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20" t="s">
        <v>65</v>
      </c>
      <c r="BY32" s="98"/>
      <c r="BZ32" s="98"/>
      <c r="CA32" s="98"/>
      <c r="CB32" s="98"/>
      <c r="CC32" s="98"/>
      <c r="CD32" s="98"/>
      <c r="CE32" s="99"/>
      <c r="CF32" s="100" t="s">
        <v>66</v>
      </c>
      <c r="CG32" s="98"/>
      <c r="CH32" s="98"/>
      <c r="CI32" s="98"/>
      <c r="CJ32" s="98"/>
      <c r="CK32" s="98"/>
      <c r="CL32" s="98"/>
      <c r="CM32" s="98"/>
      <c r="CN32" s="98"/>
      <c r="CO32" s="98"/>
      <c r="CP32" s="98"/>
      <c r="CQ32" s="98"/>
      <c r="CR32" s="99"/>
      <c r="CS32" s="100" t="s">
        <v>67</v>
      </c>
      <c r="CT32" s="98"/>
      <c r="CU32" s="98"/>
      <c r="CV32" s="98"/>
      <c r="CW32" s="98"/>
      <c r="CX32" s="98"/>
      <c r="CY32" s="98"/>
      <c r="CZ32" s="98"/>
      <c r="DA32" s="98"/>
      <c r="DB32" s="98"/>
      <c r="DC32" s="98"/>
      <c r="DD32" s="98"/>
      <c r="DE32" s="99"/>
      <c r="DF32" s="54">
        <f>DG32+DH32+DI32+DJ32</f>
        <v>265343.52</v>
      </c>
      <c r="DG32" s="54">
        <f>22111.96*3</f>
        <v>66335.88</v>
      </c>
      <c r="DH32" s="54">
        <f>22111.96*3</f>
        <v>66335.88</v>
      </c>
      <c r="DI32" s="54">
        <f>22111.96*3</f>
        <v>66335.88</v>
      </c>
      <c r="DJ32" s="54">
        <f>22111.96*3</f>
        <v>66335.88</v>
      </c>
      <c r="DK32" s="54">
        <f>22111.96*12</f>
        <v>265343.52</v>
      </c>
      <c r="DL32" s="54">
        <f>22111.96*12</f>
        <v>265343.52</v>
      </c>
      <c r="DM32" s="64"/>
    </row>
    <row r="33" spans="1:117" ht="27.75" customHeight="1">
      <c r="A33" s="108" t="s">
        <v>41</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112" t="s">
        <v>68</v>
      </c>
      <c r="BY33" s="110"/>
      <c r="BZ33" s="110"/>
      <c r="CA33" s="110"/>
      <c r="CB33" s="110"/>
      <c r="CC33" s="110"/>
      <c r="CD33" s="110"/>
      <c r="CE33" s="111"/>
      <c r="CF33" s="109"/>
      <c r="CG33" s="110"/>
      <c r="CH33" s="110"/>
      <c r="CI33" s="110"/>
      <c r="CJ33" s="110"/>
      <c r="CK33" s="110"/>
      <c r="CL33" s="110"/>
      <c r="CM33" s="110"/>
      <c r="CN33" s="110"/>
      <c r="CO33" s="110"/>
      <c r="CP33" s="110"/>
      <c r="CQ33" s="110"/>
      <c r="CR33" s="111"/>
      <c r="CS33" s="109"/>
      <c r="CT33" s="110"/>
      <c r="CU33" s="110"/>
      <c r="CV33" s="110"/>
      <c r="CW33" s="110"/>
      <c r="CX33" s="110"/>
      <c r="CY33" s="110"/>
      <c r="CZ33" s="110"/>
      <c r="DA33" s="110"/>
      <c r="DB33" s="110"/>
      <c r="DC33" s="110"/>
      <c r="DD33" s="110"/>
      <c r="DE33" s="111"/>
      <c r="DF33" s="55"/>
      <c r="DG33" s="55"/>
      <c r="DH33" s="55"/>
      <c r="DI33" s="55"/>
      <c r="DJ33" s="55"/>
      <c r="DK33" s="55"/>
      <c r="DL33" s="55"/>
      <c r="DM33" s="193"/>
    </row>
    <row r="34" spans="1:117" ht="27.75" customHeight="1">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7"/>
      <c r="BX34" s="113"/>
      <c r="BY34" s="114"/>
      <c r="BZ34" s="114"/>
      <c r="CA34" s="114"/>
      <c r="CB34" s="114"/>
      <c r="CC34" s="114"/>
      <c r="CD34" s="114"/>
      <c r="CE34" s="115"/>
      <c r="CF34" s="118"/>
      <c r="CG34" s="114"/>
      <c r="CH34" s="114"/>
      <c r="CI34" s="114"/>
      <c r="CJ34" s="114"/>
      <c r="CK34" s="114"/>
      <c r="CL34" s="114"/>
      <c r="CM34" s="114"/>
      <c r="CN34" s="114"/>
      <c r="CO34" s="114"/>
      <c r="CP34" s="114"/>
      <c r="CQ34" s="114"/>
      <c r="CR34" s="115"/>
      <c r="CS34" s="118"/>
      <c r="CT34" s="114"/>
      <c r="CU34" s="114"/>
      <c r="CV34" s="114"/>
      <c r="CW34" s="114"/>
      <c r="CX34" s="114"/>
      <c r="CY34" s="114"/>
      <c r="CZ34" s="114"/>
      <c r="DA34" s="114"/>
      <c r="DB34" s="114"/>
      <c r="DC34" s="114"/>
      <c r="DD34" s="114"/>
      <c r="DE34" s="115"/>
      <c r="DF34" s="56"/>
      <c r="DG34" s="56"/>
      <c r="DH34" s="56"/>
      <c r="DI34" s="56"/>
      <c r="DJ34" s="56"/>
      <c r="DK34" s="56"/>
      <c r="DL34" s="56"/>
      <c r="DM34" s="194"/>
    </row>
    <row r="35" spans="1:117" ht="27.75" customHeight="1">
      <c r="A35" s="119" t="s">
        <v>69</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1"/>
      <c r="BX35" s="37" t="s">
        <v>70</v>
      </c>
      <c r="BY35" s="95"/>
      <c r="BZ35" s="95"/>
      <c r="CA35" s="95"/>
      <c r="CB35" s="95"/>
      <c r="CC35" s="95"/>
      <c r="CD35" s="95"/>
      <c r="CE35" s="96"/>
      <c r="CF35" s="97" t="s">
        <v>71</v>
      </c>
      <c r="CG35" s="95"/>
      <c r="CH35" s="95"/>
      <c r="CI35" s="95"/>
      <c r="CJ35" s="95"/>
      <c r="CK35" s="95"/>
      <c r="CL35" s="95"/>
      <c r="CM35" s="95"/>
      <c r="CN35" s="95"/>
      <c r="CO35" s="95"/>
      <c r="CP35" s="95"/>
      <c r="CQ35" s="95"/>
      <c r="CR35" s="96"/>
      <c r="CS35" s="97"/>
      <c r="CT35" s="95"/>
      <c r="CU35" s="95"/>
      <c r="CV35" s="95"/>
      <c r="CW35" s="95"/>
      <c r="CX35" s="95"/>
      <c r="CY35" s="95"/>
      <c r="CZ35" s="95"/>
      <c r="DA35" s="95"/>
      <c r="DB35" s="95"/>
      <c r="DC35" s="95"/>
      <c r="DD35" s="95"/>
      <c r="DE35" s="96"/>
      <c r="DF35" s="53">
        <f>SUM(DG35:DJ35)</f>
        <v>12705755.68</v>
      </c>
      <c r="DG35" s="53">
        <f>DG36+DG43+DG42+DG44</f>
        <v>2627345.02</v>
      </c>
      <c r="DH35" s="53">
        <f>DH36+DH43+DH42+DH44</f>
        <v>3545900.07</v>
      </c>
      <c r="DI35" s="53">
        <f>DI36+DI43+DI42+DI44</f>
        <v>3049408.39</v>
      </c>
      <c r="DJ35" s="53">
        <f>DJ36+DJ43+DJ42+DJ44</f>
        <v>3483102.2</v>
      </c>
      <c r="DK35" s="53">
        <f>DK36+DK43+DK42+DK44</f>
        <v>12893437.69</v>
      </c>
      <c r="DL35" s="53">
        <f>DL36+DL43+DL42+DL44</f>
        <v>13821154.41</v>
      </c>
      <c r="DM35" s="192"/>
    </row>
    <row r="36" spans="1:117" ht="35.25" customHeight="1">
      <c r="A36" s="122" t="s">
        <v>72</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20" t="s">
        <v>73</v>
      </c>
      <c r="BY36" s="98"/>
      <c r="BZ36" s="98"/>
      <c r="CA36" s="98"/>
      <c r="CB36" s="98"/>
      <c r="CC36" s="98"/>
      <c r="CD36" s="98"/>
      <c r="CE36" s="99"/>
      <c r="CF36" s="100" t="s">
        <v>71</v>
      </c>
      <c r="CG36" s="98"/>
      <c r="CH36" s="98"/>
      <c r="CI36" s="98"/>
      <c r="CJ36" s="98"/>
      <c r="CK36" s="98"/>
      <c r="CL36" s="98"/>
      <c r="CM36" s="98"/>
      <c r="CN36" s="98"/>
      <c r="CO36" s="98"/>
      <c r="CP36" s="98"/>
      <c r="CQ36" s="98"/>
      <c r="CR36" s="99"/>
      <c r="CS36" s="100"/>
      <c r="CT36" s="98"/>
      <c r="CU36" s="98"/>
      <c r="CV36" s="98"/>
      <c r="CW36" s="98"/>
      <c r="CX36" s="98"/>
      <c r="CY36" s="98"/>
      <c r="CZ36" s="98"/>
      <c r="DA36" s="98"/>
      <c r="DB36" s="98"/>
      <c r="DC36" s="98"/>
      <c r="DD36" s="98"/>
      <c r="DE36" s="99"/>
      <c r="DF36" s="54">
        <f>DG36+DH36+DI36+DJ36</f>
        <v>12424955.68</v>
      </c>
      <c r="DG36" s="54">
        <f>DG37+DG38+DG39+DG40+DG41</f>
        <v>2548145.02</v>
      </c>
      <c r="DH36" s="54">
        <f>DH37+DH38+DH39+DH40+DH41</f>
        <v>3488300.07</v>
      </c>
      <c r="DI36" s="54">
        <f>DI37+DI38+DI39+DI40+DI41</f>
        <v>2999008.39</v>
      </c>
      <c r="DJ36" s="54">
        <f>DJ37+DJ38+DJ39+DJ40+DJ41</f>
        <v>3389502.2</v>
      </c>
      <c r="DK36" s="54">
        <f>DK37+DK38+DK39+DK40+DK41</f>
        <v>12612637.69</v>
      </c>
      <c r="DL36" s="54">
        <f>DL37+DL38+DL39+DL40+DL41</f>
        <v>13540354.41</v>
      </c>
      <c r="DM36" s="64"/>
    </row>
    <row r="37" spans="1:117" ht="27.75" customHeight="1">
      <c r="A37" s="122" t="s">
        <v>74</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20" t="s">
        <v>75</v>
      </c>
      <c r="BY37" s="98"/>
      <c r="BZ37" s="98"/>
      <c r="CA37" s="98"/>
      <c r="CB37" s="98"/>
      <c r="CC37" s="98"/>
      <c r="CD37" s="98"/>
      <c r="CE37" s="99"/>
      <c r="CF37" s="100" t="s">
        <v>71</v>
      </c>
      <c r="CG37" s="98"/>
      <c r="CH37" s="98"/>
      <c r="CI37" s="98"/>
      <c r="CJ37" s="98"/>
      <c r="CK37" s="98"/>
      <c r="CL37" s="98"/>
      <c r="CM37" s="98"/>
      <c r="CN37" s="98"/>
      <c r="CO37" s="98"/>
      <c r="CP37" s="98"/>
      <c r="CQ37" s="98"/>
      <c r="CR37" s="99"/>
      <c r="CS37" s="100" t="s">
        <v>76</v>
      </c>
      <c r="CT37" s="98"/>
      <c r="CU37" s="98"/>
      <c r="CV37" s="98"/>
      <c r="CW37" s="98"/>
      <c r="CX37" s="98"/>
      <c r="CY37" s="98"/>
      <c r="CZ37" s="98"/>
      <c r="DA37" s="98"/>
      <c r="DB37" s="98"/>
      <c r="DC37" s="98"/>
      <c r="DD37" s="98"/>
      <c r="DE37" s="99"/>
      <c r="DF37" s="54">
        <f>DG37+DH37+DI37+DJ37</f>
        <v>382690</v>
      </c>
      <c r="DG37" s="250">
        <v>93921</v>
      </c>
      <c r="DH37" s="250">
        <v>112195</v>
      </c>
      <c r="DI37" s="250">
        <v>139100</v>
      </c>
      <c r="DJ37" s="250">
        <v>37474</v>
      </c>
      <c r="DK37" s="54">
        <v>382690</v>
      </c>
      <c r="DL37" s="54">
        <v>382690</v>
      </c>
      <c r="DM37" s="64"/>
    </row>
    <row r="38" spans="1:118" ht="27.75" customHeight="1">
      <c r="A38" s="122" t="s">
        <v>77</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20" t="s">
        <v>78</v>
      </c>
      <c r="BY38" s="98"/>
      <c r="BZ38" s="98"/>
      <c r="CA38" s="98"/>
      <c r="CB38" s="98"/>
      <c r="CC38" s="98"/>
      <c r="CD38" s="98"/>
      <c r="CE38" s="99"/>
      <c r="CF38" s="100" t="s">
        <v>71</v>
      </c>
      <c r="CG38" s="98"/>
      <c r="CH38" s="98"/>
      <c r="CI38" s="98"/>
      <c r="CJ38" s="98"/>
      <c r="CK38" s="98"/>
      <c r="CL38" s="98"/>
      <c r="CM38" s="98"/>
      <c r="CN38" s="98"/>
      <c r="CO38" s="98"/>
      <c r="CP38" s="98"/>
      <c r="CQ38" s="98"/>
      <c r="CR38" s="99"/>
      <c r="CS38" s="100" t="s">
        <v>76</v>
      </c>
      <c r="CT38" s="98"/>
      <c r="CU38" s="98"/>
      <c r="CV38" s="98"/>
      <c r="CW38" s="98"/>
      <c r="CX38" s="98"/>
      <c r="CY38" s="98"/>
      <c r="CZ38" s="98"/>
      <c r="DA38" s="98"/>
      <c r="DB38" s="98"/>
      <c r="DC38" s="98"/>
      <c r="DD38" s="98"/>
      <c r="DE38" s="99"/>
      <c r="DF38" s="54">
        <f>DG38+DH38+DI38+DJ38</f>
        <v>11586061.28</v>
      </c>
      <c r="DG38" s="250">
        <v>2297812.92</v>
      </c>
      <c r="DH38" s="250">
        <v>3276173.97</v>
      </c>
      <c r="DI38" s="250">
        <v>2759977.29</v>
      </c>
      <c r="DJ38" s="250">
        <v>3252097.1</v>
      </c>
      <c r="DK38" s="54">
        <v>11773743.29</v>
      </c>
      <c r="DL38" s="54">
        <v>12701460.01</v>
      </c>
      <c r="DM38" s="64"/>
      <c r="DN38" s="49"/>
    </row>
    <row r="39" spans="1:118" ht="27.75" customHeight="1">
      <c r="A39" s="122" t="s">
        <v>79</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20" t="s">
        <v>80</v>
      </c>
      <c r="BY39" s="98"/>
      <c r="BZ39" s="98"/>
      <c r="CA39" s="98"/>
      <c r="CB39" s="98"/>
      <c r="CC39" s="98"/>
      <c r="CD39" s="98"/>
      <c r="CE39" s="99"/>
      <c r="CF39" s="100" t="s">
        <v>71</v>
      </c>
      <c r="CG39" s="98"/>
      <c r="CH39" s="98"/>
      <c r="CI39" s="98"/>
      <c r="CJ39" s="98"/>
      <c r="CK39" s="98"/>
      <c r="CL39" s="98"/>
      <c r="CM39" s="98"/>
      <c r="CN39" s="98"/>
      <c r="CO39" s="98"/>
      <c r="CP39" s="98"/>
      <c r="CQ39" s="98"/>
      <c r="CR39" s="99"/>
      <c r="CS39" s="100" t="s">
        <v>76</v>
      </c>
      <c r="CT39" s="98"/>
      <c r="CU39" s="98"/>
      <c r="CV39" s="98"/>
      <c r="CW39" s="98"/>
      <c r="CX39" s="98"/>
      <c r="CY39" s="98"/>
      <c r="CZ39" s="98"/>
      <c r="DA39" s="98"/>
      <c r="DB39" s="98"/>
      <c r="DC39" s="98"/>
      <c r="DD39" s="98"/>
      <c r="DE39" s="99"/>
      <c r="DF39" s="54">
        <f>DG39+DH39+DI39+DJ39</f>
        <v>19986.2</v>
      </c>
      <c r="DG39" s="250">
        <v>4996.55</v>
      </c>
      <c r="DH39" s="250">
        <v>4996.55</v>
      </c>
      <c r="DI39" s="250">
        <v>4996.55</v>
      </c>
      <c r="DJ39" s="250">
        <v>4996.55</v>
      </c>
      <c r="DK39" s="54">
        <v>19986.2</v>
      </c>
      <c r="DL39" s="54">
        <v>19986.2</v>
      </c>
      <c r="DM39" s="64"/>
      <c r="DN39" s="49"/>
    </row>
    <row r="40" spans="1:118" ht="27.75" customHeight="1">
      <c r="A40" s="122" t="s">
        <v>81</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20" t="s">
        <v>82</v>
      </c>
      <c r="BY40" s="98"/>
      <c r="BZ40" s="98"/>
      <c r="CA40" s="98"/>
      <c r="CB40" s="98"/>
      <c r="CC40" s="98"/>
      <c r="CD40" s="98"/>
      <c r="CE40" s="99"/>
      <c r="CF40" s="100" t="s">
        <v>71</v>
      </c>
      <c r="CG40" s="98"/>
      <c r="CH40" s="98"/>
      <c r="CI40" s="98"/>
      <c r="CJ40" s="98"/>
      <c r="CK40" s="98"/>
      <c r="CL40" s="98"/>
      <c r="CM40" s="98"/>
      <c r="CN40" s="98"/>
      <c r="CO40" s="98"/>
      <c r="CP40" s="98"/>
      <c r="CQ40" s="98"/>
      <c r="CR40" s="99"/>
      <c r="CS40" s="100" t="s">
        <v>76</v>
      </c>
      <c r="CT40" s="98"/>
      <c r="CU40" s="98"/>
      <c r="CV40" s="98"/>
      <c r="CW40" s="98"/>
      <c r="CX40" s="98"/>
      <c r="CY40" s="98"/>
      <c r="CZ40" s="98"/>
      <c r="DA40" s="98"/>
      <c r="DB40" s="98"/>
      <c r="DC40" s="98"/>
      <c r="DD40" s="98"/>
      <c r="DE40" s="99"/>
      <c r="DF40" s="54">
        <f>DG40+DH40+DI40+DJ40</f>
        <v>379738.2</v>
      </c>
      <c r="DG40" s="54">
        <v>94934.55</v>
      </c>
      <c r="DH40" s="54">
        <v>94934.55</v>
      </c>
      <c r="DI40" s="54">
        <v>94934.55</v>
      </c>
      <c r="DJ40" s="54">
        <v>94934.55</v>
      </c>
      <c r="DK40" s="54">
        <v>379738.2</v>
      </c>
      <c r="DL40" s="54">
        <v>379738.2</v>
      </c>
      <c r="DM40" s="64"/>
      <c r="DN40" s="49"/>
    </row>
    <row r="41" spans="1:117" ht="27.75" customHeight="1">
      <c r="A41" s="122" t="s">
        <v>83</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20" t="s">
        <v>84</v>
      </c>
      <c r="BY41" s="98"/>
      <c r="BZ41" s="98"/>
      <c r="CA41" s="98"/>
      <c r="CB41" s="98"/>
      <c r="CC41" s="98"/>
      <c r="CD41" s="98"/>
      <c r="CE41" s="99"/>
      <c r="CF41" s="100" t="s">
        <v>71</v>
      </c>
      <c r="CG41" s="98"/>
      <c r="CH41" s="98"/>
      <c r="CI41" s="98"/>
      <c r="CJ41" s="98"/>
      <c r="CK41" s="98"/>
      <c r="CL41" s="98"/>
      <c r="CM41" s="98"/>
      <c r="CN41" s="98"/>
      <c r="CO41" s="98"/>
      <c r="CP41" s="98"/>
      <c r="CQ41" s="98"/>
      <c r="CR41" s="99"/>
      <c r="CS41" s="100" t="s">
        <v>76</v>
      </c>
      <c r="CT41" s="98"/>
      <c r="CU41" s="98"/>
      <c r="CV41" s="98"/>
      <c r="CW41" s="98"/>
      <c r="CX41" s="98"/>
      <c r="CY41" s="98"/>
      <c r="CZ41" s="98"/>
      <c r="DA41" s="98"/>
      <c r="DB41" s="98"/>
      <c r="DC41" s="98"/>
      <c r="DD41" s="98"/>
      <c r="DE41" s="99"/>
      <c r="DF41" s="54">
        <f>DG41+DH41+DI41+DJ41</f>
        <v>56480</v>
      </c>
      <c r="DG41" s="54">
        <f>56480</f>
        <v>56480</v>
      </c>
      <c r="DH41" s="54"/>
      <c r="DI41" s="54"/>
      <c r="DJ41" s="54"/>
      <c r="DK41" s="54">
        <f>56480</f>
        <v>56480</v>
      </c>
      <c r="DL41" s="54">
        <f>DK41</f>
        <v>56480</v>
      </c>
      <c r="DM41" s="64"/>
    </row>
    <row r="42" spans="1:117" ht="33.75" customHeight="1">
      <c r="A42" s="122" t="s">
        <v>85</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20" t="s">
        <v>86</v>
      </c>
      <c r="BY42" s="98"/>
      <c r="BZ42" s="98"/>
      <c r="CA42" s="98"/>
      <c r="CB42" s="98"/>
      <c r="CC42" s="98"/>
      <c r="CD42" s="98"/>
      <c r="CE42" s="99"/>
      <c r="CF42" s="100" t="s">
        <v>71</v>
      </c>
      <c r="CG42" s="98"/>
      <c r="CH42" s="98"/>
      <c r="CI42" s="98"/>
      <c r="CJ42" s="98"/>
      <c r="CK42" s="98"/>
      <c r="CL42" s="98"/>
      <c r="CM42" s="98"/>
      <c r="CN42" s="98"/>
      <c r="CO42" s="98"/>
      <c r="CP42" s="98"/>
      <c r="CQ42" s="98"/>
      <c r="CR42" s="99"/>
      <c r="CS42" s="100"/>
      <c r="CT42" s="98"/>
      <c r="CU42" s="98"/>
      <c r="CV42" s="98"/>
      <c r="CW42" s="98"/>
      <c r="CX42" s="98"/>
      <c r="CY42" s="98"/>
      <c r="CZ42" s="98"/>
      <c r="DA42" s="98"/>
      <c r="DB42" s="98"/>
      <c r="DC42" s="98"/>
      <c r="DD42" s="98"/>
      <c r="DE42" s="99"/>
      <c r="DF42" s="54"/>
      <c r="DG42" s="54"/>
      <c r="DH42" s="54"/>
      <c r="DI42" s="54"/>
      <c r="DJ42" s="54"/>
      <c r="DK42" s="54"/>
      <c r="DL42" s="54"/>
      <c r="DM42" s="64"/>
    </row>
    <row r="43" spans="1:117" ht="34.5" customHeight="1">
      <c r="A43" s="122" t="s">
        <v>87</v>
      </c>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20" t="s">
        <v>88</v>
      </c>
      <c r="BY43" s="98"/>
      <c r="BZ43" s="98"/>
      <c r="CA43" s="98"/>
      <c r="CB43" s="98"/>
      <c r="CC43" s="98"/>
      <c r="CD43" s="98"/>
      <c r="CE43" s="99"/>
      <c r="CF43" s="100" t="s">
        <v>71</v>
      </c>
      <c r="CG43" s="98"/>
      <c r="CH43" s="98"/>
      <c r="CI43" s="98"/>
      <c r="CJ43" s="98"/>
      <c r="CK43" s="98"/>
      <c r="CL43" s="98"/>
      <c r="CM43" s="98"/>
      <c r="CN43" s="98"/>
      <c r="CO43" s="98"/>
      <c r="CP43" s="98"/>
      <c r="CQ43" s="98"/>
      <c r="CR43" s="99"/>
      <c r="CS43" s="100" t="s">
        <v>89</v>
      </c>
      <c r="CT43" s="98"/>
      <c r="CU43" s="98"/>
      <c r="CV43" s="98"/>
      <c r="CW43" s="98"/>
      <c r="CX43" s="98"/>
      <c r="CY43" s="98"/>
      <c r="CZ43" s="98"/>
      <c r="DA43" s="98"/>
      <c r="DB43" s="98"/>
      <c r="DC43" s="98"/>
      <c r="DD43" s="98"/>
      <c r="DE43" s="99"/>
      <c r="DF43" s="54">
        <f>DG43+DH43+DI43+DJ43</f>
        <v>0</v>
      </c>
      <c r="DG43" s="54"/>
      <c r="DH43" s="54"/>
      <c r="DI43" s="54"/>
      <c r="DJ43" s="54"/>
      <c r="DK43" s="54"/>
      <c r="DL43" s="54"/>
      <c r="DM43" s="64"/>
    </row>
    <row r="44" spans="1:117" ht="29.25" customHeight="1">
      <c r="A44" s="122" t="s">
        <v>90</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0" t="s">
        <v>91</v>
      </c>
      <c r="BY44" s="98"/>
      <c r="BZ44" s="98"/>
      <c r="CA44" s="98"/>
      <c r="CB44" s="98"/>
      <c r="CC44" s="98"/>
      <c r="CD44" s="98"/>
      <c r="CE44" s="99"/>
      <c r="CF44" s="100" t="s">
        <v>71</v>
      </c>
      <c r="CG44" s="98"/>
      <c r="CH44" s="98"/>
      <c r="CI44" s="98"/>
      <c r="CJ44" s="98"/>
      <c r="CK44" s="98"/>
      <c r="CL44" s="98"/>
      <c r="CM44" s="98"/>
      <c r="CN44" s="98"/>
      <c r="CO44" s="98"/>
      <c r="CP44" s="98"/>
      <c r="CQ44" s="98"/>
      <c r="CR44" s="99"/>
      <c r="CS44" s="100" t="s">
        <v>76</v>
      </c>
      <c r="CT44" s="98"/>
      <c r="CU44" s="98"/>
      <c r="CV44" s="98"/>
      <c r="CW44" s="98"/>
      <c r="CX44" s="98"/>
      <c r="CY44" s="98"/>
      <c r="CZ44" s="98"/>
      <c r="DA44" s="98"/>
      <c r="DB44" s="98"/>
      <c r="DC44" s="98"/>
      <c r="DD44" s="98"/>
      <c r="DE44" s="99"/>
      <c r="DF44" s="54">
        <f>DG44+DH44+DI44+DJ44</f>
        <v>280800</v>
      </c>
      <c r="DG44" s="54">
        <v>79200</v>
      </c>
      <c r="DH44" s="54">
        <v>57600</v>
      </c>
      <c r="DI44" s="54">
        <v>50400</v>
      </c>
      <c r="DJ44" s="54">
        <v>93600</v>
      </c>
      <c r="DK44" s="54">
        <v>280800</v>
      </c>
      <c r="DL44" s="54">
        <v>280800</v>
      </c>
      <c r="DM44" s="64"/>
    </row>
    <row r="45" spans="1:117" ht="27.75" customHeight="1">
      <c r="A45" s="126" t="s">
        <v>92</v>
      </c>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12" t="s">
        <v>93</v>
      </c>
      <c r="BY45" s="110"/>
      <c r="BZ45" s="110"/>
      <c r="CA45" s="110"/>
      <c r="CB45" s="110"/>
      <c r="CC45" s="110"/>
      <c r="CD45" s="110"/>
      <c r="CE45" s="111"/>
      <c r="CF45" s="100" t="s">
        <v>94</v>
      </c>
      <c r="CG45" s="98"/>
      <c r="CH45" s="98"/>
      <c r="CI45" s="98"/>
      <c r="CJ45" s="98"/>
      <c r="CK45" s="98"/>
      <c r="CL45" s="98"/>
      <c r="CM45" s="98"/>
      <c r="CN45" s="98"/>
      <c r="CO45" s="98"/>
      <c r="CP45" s="98"/>
      <c r="CQ45" s="98"/>
      <c r="CR45" s="99"/>
      <c r="CS45" s="100"/>
      <c r="CT45" s="98"/>
      <c r="CU45" s="98"/>
      <c r="CV45" s="98"/>
      <c r="CW45" s="98"/>
      <c r="CX45" s="98"/>
      <c r="CY45" s="98"/>
      <c r="CZ45" s="98"/>
      <c r="DA45" s="98"/>
      <c r="DB45" s="98"/>
      <c r="DC45" s="98"/>
      <c r="DD45" s="98"/>
      <c r="DE45" s="99"/>
      <c r="DF45" s="54"/>
      <c r="DG45" s="54"/>
      <c r="DH45" s="54"/>
      <c r="DI45" s="54"/>
      <c r="DJ45" s="54"/>
      <c r="DK45" s="54"/>
      <c r="DL45" s="54"/>
      <c r="DM45" s="64"/>
    </row>
    <row r="46" spans="1:117" ht="27.75" customHeight="1">
      <c r="A46" s="132" t="s">
        <v>41</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c r="BJ46" s="132"/>
      <c r="BK46" s="132"/>
      <c r="BL46" s="132"/>
      <c r="BM46" s="132"/>
      <c r="BN46" s="132"/>
      <c r="BO46" s="132"/>
      <c r="BP46" s="132"/>
      <c r="BQ46" s="132"/>
      <c r="BR46" s="132"/>
      <c r="BS46" s="132"/>
      <c r="BT46" s="132"/>
      <c r="BU46" s="132"/>
      <c r="BV46" s="132"/>
      <c r="BW46" s="132"/>
      <c r="BX46" s="133" t="s">
        <v>95</v>
      </c>
      <c r="BY46" s="110"/>
      <c r="BZ46" s="110"/>
      <c r="CA46" s="110"/>
      <c r="CB46" s="110"/>
      <c r="CC46" s="110"/>
      <c r="CD46" s="110"/>
      <c r="CE46" s="111"/>
      <c r="CF46" s="110" t="s">
        <v>94</v>
      </c>
      <c r="CG46" s="110"/>
      <c r="CH46" s="110"/>
      <c r="CI46" s="110"/>
      <c r="CJ46" s="110"/>
      <c r="CK46" s="110"/>
      <c r="CL46" s="110"/>
      <c r="CM46" s="110"/>
      <c r="CN46" s="110"/>
      <c r="CO46" s="110"/>
      <c r="CP46" s="110"/>
      <c r="CQ46" s="110"/>
      <c r="CR46" s="111"/>
      <c r="CS46" s="109"/>
      <c r="CT46" s="110"/>
      <c r="CU46" s="110"/>
      <c r="CV46" s="110"/>
      <c r="CW46" s="110"/>
      <c r="CX46" s="110"/>
      <c r="CY46" s="110"/>
      <c r="CZ46" s="110"/>
      <c r="DA46" s="110"/>
      <c r="DB46" s="110"/>
      <c r="DC46" s="110"/>
      <c r="DD46" s="110"/>
      <c r="DE46" s="111"/>
      <c r="DF46" s="55"/>
      <c r="DG46" s="55"/>
      <c r="DH46" s="55"/>
      <c r="DI46" s="55"/>
      <c r="DJ46" s="55"/>
      <c r="DK46" s="55"/>
      <c r="DL46" s="55"/>
      <c r="DM46" s="193"/>
    </row>
    <row r="47" spans="1:117" ht="27.75" customHeight="1">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30"/>
      <c r="BX47" s="134"/>
      <c r="BY47" s="6"/>
      <c r="BZ47" s="6"/>
      <c r="CA47" s="6"/>
      <c r="CB47" s="6"/>
      <c r="CC47" s="6"/>
      <c r="CD47" s="6"/>
      <c r="CE47" s="125"/>
      <c r="CF47" s="6"/>
      <c r="CG47" s="6"/>
      <c r="CH47" s="6"/>
      <c r="CI47" s="6"/>
      <c r="CJ47" s="6"/>
      <c r="CK47" s="6"/>
      <c r="CL47" s="6"/>
      <c r="CM47" s="6"/>
      <c r="CN47" s="6"/>
      <c r="CO47" s="6"/>
      <c r="CP47" s="6"/>
      <c r="CQ47" s="6"/>
      <c r="CR47" s="125"/>
      <c r="CS47" s="124"/>
      <c r="CT47" s="6"/>
      <c r="CU47" s="6"/>
      <c r="CV47" s="6"/>
      <c r="CW47" s="6"/>
      <c r="CX47" s="6"/>
      <c r="CY47" s="6"/>
      <c r="CZ47" s="6"/>
      <c r="DA47" s="6"/>
      <c r="DB47" s="6"/>
      <c r="DC47" s="6"/>
      <c r="DD47" s="6"/>
      <c r="DE47" s="125"/>
      <c r="DF47" s="57"/>
      <c r="DG47" s="57"/>
      <c r="DH47" s="57"/>
      <c r="DI47" s="57"/>
      <c r="DJ47" s="57"/>
      <c r="DK47" s="57"/>
      <c r="DL47" s="57"/>
      <c r="DM47" s="195"/>
    </row>
    <row r="48" spans="1:117" ht="27.75" customHeight="1">
      <c r="A48" s="106" t="s">
        <v>96</v>
      </c>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31" t="s">
        <v>97</v>
      </c>
      <c r="BY48" s="98"/>
      <c r="BZ48" s="98"/>
      <c r="CA48" s="98"/>
      <c r="CB48" s="98"/>
      <c r="CC48" s="98"/>
      <c r="CD48" s="98"/>
      <c r="CE48" s="99"/>
      <c r="CF48" s="98" t="s">
        <v>98</v>
      </c>
      <c r="CG48" s="98"/>
      <c r="CH48" s="98"/>
      <c r="CI48" s="98"/>
      <c r="CJ48" s="98"/>
      <c r="CK48" s="98"/>
      <c r="CL48" s="98"/>
      <c r="CM48" s="98"/>
      <c r="CN48" s="98"/>
      <c r="CO48" s="98"/>
      <c r="CP48" s="98"/>
      <c r="CQ48" s="98"/>
      <c r="CR48" s="99"/>
      <c r="CS48" s="100"/>
      <c r="CT48" s="98"/>
      <c r="CU48" s="98"/>
      <c r="CV48" s="98"/>
      <c r="CW48" s="98"/>
      <c r="CX48" s="98"/>
      <c r="CY48" s="98"/>
      <c r="CZ48" s="98"/>
      <c r="DA48" s="98"/>
      <c r="DB48" s="98"/>
      <c r="DC48" s="98"/>
      <c r="DD48" s="98"/>
      <c r="DE48" s="99"/>
      <c r="DF48" s="54">
        <f>DG48+DH48+DI48+DJ48</f>
        <v>0</v>
      </c>
      <c r="DG48" s="54">
        <f>DG50</f>
        <v>0</v>
      </c>
      <c r="DH48" s="54">
        <f>DH50</f>
        <v>0</v>
      </c>
      <c r="DI48" s="54">
        <f>DI50</f>
        <v>0</v>
      </c>
      <c r="DJ48" s="54">
        <f>DJ50</f>
        <v>0</v>
      </c>
      <c r="DK48" s="54">
        <f>DK50</f>
        <v>0</v>
      </c>
      <c r="DL48" s="54">
        <f>DL50</f>
        <v>0</v>
      </c>
      <c r="DM48" s="64"/>
    </row>
    <row r="49" spans="1:117" ht="27.75" customHeight="1">
      <c r="A49" s="123" t="s">
        <v>41</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31"/>
      <c r="BY49" s="98"/>
      <c r="BZ49" s="98"/>
      <c r="CA49" s="98"/>
      <c r="CB49" s="98"/>
      <c r="CC49" s="98"/>
      <c r="CD49" s="98"/>
      <c r="CE49" s="99"/>
      <c r="CF49" s="110"/>
      <c r="CG49" s="110"/>
      <c r="CH49" s="110"/>
      <c r="CI49" s="110"/>
      <c r="CJ49" s="110"/>
      <c r="CK49" s="110"/>
      <c r="CL49" s="110"/>
      <c r="CM49" s="110"/>
      <c r="CN49" s="110"/>
      <c r="CO49" s="110"/>
      <c r="CP49" s="110"/>
      <c r="CQ49" s="110"/>
      <c r="CR49" s="111"/>
      <c r="CS49" s="109"/>
      <c r="CT49" s="110"/>
      <c r="CU49" s="110"/>
      <c r="CV49" s="110"/>
      <c r="CW49" s="110"/>
      <c r="CX49" s="110"/>
      <c r="CY49" s="110"/>
      <c r="CZ49" s="110"/>
      <c r="DA49" s="110"/>
      <c r="DB49" s="110"/>
      <c r="DC49" s="110"/>
      <c r="DD49" s="110"/>
      <c r="DE49" s="111"/>
      <c r="DF49" s="65"/>
      <c r="DG49" s="65"/>
      <c r="DH49" s="65"/>
      <c r="DI49" s="65"/>
      <c r="DJ49" s="65"/>
      <c r="DK49" s="65"/>
      <c r="DL49" s="54"/>
      <c r="DM49" s="193"/>
    </row>
    <row r="50" spans="1:117" ht="27.75" customHeight="1">
      <c r="A50" s="106" t="s">
        <v>99</v>
      </c>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31" t="s">
        <v>100</v>
      </c>
      <c r="BY50" s="135"/>
      <c r="BZ50" s="135"/>
      <c r="CA50" s="135"/>
      <c r="CB50" s="135"/>
      <c r="CC50" s="135"/>
      <c r="CD50" s="135"/>
      <c r="CE50" s="136"/>
      <c r="CF50" s="98" t="s">
        <v>98</v>
      </c>
      <c r="CG50" s="135"/>
      <c r="CH50" s="135"/>
      <c r="CI50" s="135"/>
      <c r="CJ50" s="135"/>
      <c r="CK50" s="135"/>
      <c r="CL50" s="135"/>
      <c r="CM50" s="135"/>
      <c r="CN50" s="135"/>
      <c r="CO50" s="135"/>
      <c r="CP50" s="135"/>
      <c r="CQ50" s="135"/>
      <c r="CR50" s="136"/>
      <c r="CS50" s="100"/>
      <c r="CT50" s="98"/>
      <c r="CU50" s="98"/>
      <c r="CV50" s="98"/>
      <c r="CW50" s="98"/>
      <c r="CX50" s="98"/>
      <c r="CY50" s="98"/>
      <c r="CZ50" s="98"/>
      <c r="DA50" s="98"/>
      <c r="DB50" s="98"/>
      <c r="DC50" s="98"/>
      <c r="DD50" s="98"/>
      <c r="DE50" s="99"/>
      <c r="DF50" s="57">
        <f>DG50+DH50+DI50+DJ50</f>
        <v>0</v>
      </c>
      <c r="DG50" s="57"/>
      <c r="DH50" s="57"/>
      <c r="DI50" s="57"/>
      <c r="DJ50" s="57"/>
      <c r="DK50" s="57"/>
      <c r="DL50" s="57"/>
      <c r="DM50" s="195"/>
    </row>
    <row r="51" spans="1:117" ht="10.5" customHeight="1">
      <c r="A51" s="119"/>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1"/>
      <c r="BX51" s="137"/>
      <c r="BY51" s="138"/>
      <c r="BZ51" s="138"/>
      <c r="CA51" s="138"/>
      <c r="CB51" s="138"/>
      <c r="CC51" s="138"/>
      <c r="CD51" s="138"/>
      <c r="CE51" s="139"/>
      <c r="CF51" s="100"/>
      <c r="CG51" s="135"/>
      <c r="CH51" s="135"/>
      <c r="CI51" s="135"/>
      <c r="CJ51" s="135"/>
      <c r="CK51" s="135"/>
      <c r="CL51" s="135"/>
      <c r="CM51" s="135"/>
      <c r="CN51" s="135"/>
      <c r="CO51" s="135"/>
      <c r="CP51" s="135"/>
      <c r="CQ51" s="135"/>
      <c r="CR51" s="136"/>
      <c r="CS51" s="100"/>
      <c r="CT51" s="98"/>
      <c r="CU51" s="98"/>
      <c r="CV51" s="98"/>
      <c r="CW51" s="98"/>
      <c r="CX51" s="98"/>
      <c r="CY51" s="98"/>
      <c r="CZ51" s="98"/>
      <c r="DA51" s="98"/>
      <c r="DB51" s="98"/>
      <c r="DC51" s="98"/>
      <c r="DD51" s="98"/>
      <c r="DE51" s="99"/>
      <c r="DF51" s="57"/>
      <c r="DG51" s="57"/>
      <c r="DH51" s="57"/>
      <c r="DI51" s="57"/>
      <c r="DJ51" s="57"/>
      <c r="DK51" s="57"/>
      <c r="DL51" s="57"/>
      <c r="DM51" s="195"/>
    </row>
    <row r="52" spans="1:117" ht="14.25" customHeight="1">
      <c r="A52" s="119" t="s">
        <v>101</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1"/>
      <c r="BX52" s="20" t="s">
        <v>102</v>
      </c>
      <c r="BY52" s="98"/>
      <c r="BZ52" s="98"/>
      <c r="CA52" s="98"/>
      <c r="CB52" s="98"/>
      <c r="CC52" s="98"/>
      <c r="CD52" s="98"/>
      <c r="CE52" s="99"/>
      <c r="CF52" s="100" t="s">
        <v>103</v>
      </c>
      <c r="CG52" s="98"/>
      <c r="CH52" s="98"/>
      <c r="CI52" s="98"/>
      <c r="CJ52" s="98"/>
      <c r="CK52" s="98"/>
      <c r="CL52" s="98"/>
      <c r="CM52" s="98"/>
      <c r="CN52" s="98"/>
      <c r="CO52" s="98"/>
      <c r="CP52" s="98"/>
      <c r="CQ52" s="98"/>
      <c r="CR52" s="99"/>
      <c r="CS52" s="100"/>
      <c r="CT52" s="98"/>
      <c r="CU52" s="98"/>
      <c r="CV52" s="98"/>
      <c r="CW52" s="98"/>
      <c r="CX52" s="98"/>
      <c r="CY52" s="98"/>
      <c r="CZ52" s="98"/>
      <c r="DA52" s="98"/>
      <c r="DB52" s="98"/>
      <c r="DC52" s="98"/>
      <c r="DD52" s="98"/>
      <c r="DE52" s="99"/>
      <c r="DF52" s="54">
        <f>DF54</f>
        <v>272520</v>
      </c>
      <c r="DG52" s="54">
        <f>DG54</f>
        <v>272520</v>
      </c>
      <c r="DH52" s="54">
        <f>DH54</f>
        <v>0</v>
      </c>
      <c r="DI52" s="54">
        <f>DI54</f>
        <v>0</v>
      </c>
      <c r="DJ52" s="54">
        <f>DJ54</f>
        <v>0</v>
      </c>
      <c r="DK52" s="54">
        <f>DK54</f>
        <v>272520</v>
      </c>
      <c r="DL52" s="54">
        <f>DL54</f>
        <v>272520</v>
      </c>
      <c r="DM52" s="64"/>
    </row>
    <row r="53" spans="1:117" ht="10.5" customHeight="1">
      <c r="A53" s="140" t="s">
        <v>41</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140"/>
      <c r="BS53" s="140"/>
      <c r="BT53" s="140"/>
      <c r="BU53" s="140"/>
      <c r="BV53" s="140"/>
      <c r="BW53" s="140"/>
      <c r="BX53" s="112" t="s">
        <v>104</v>
      </c>
      <c r="BY53" s="110"/>
      <c r="BZ53" s="110"/>
      <c r="CA53" s="110"/>
      <c r="CB53" s="110"/>
      <c r="CC53" s="110"/>
      <c r="CD53" s="110"/>
      <c r="CE53" s="111"/>
      <c r="CF53" s="109"/>
      <c r="CG53" s="109"/>
      <c r="CH53" s="109"/>
      <c r="CI53" s="109"/>
      <c r="CJ53" s="109"/>
      <c r="CK53" s="109"/>
      <c r="CL53" s="109"/>
      <c r="CM53" s="109"/>
      <c r="CN53" s="109"/>
      <c r="CO53" s="109"/>
      <c r="CP53" s="109"/>
      <c r="CQ53" s="109"/>
      <c r="CR53" s="109"/>
      <c r="CS53" s="141"/>
      <c r="CT53" s="141"/>
      <c r="CU53" s="141"/>
      <c r="CV53" s="141"/>
      <c r="CW53" s="141"/>
      <c r="CX53" s="141"/>
      <c r="CY53" s="141"/>
      <c r="CZ53" s="141"/>
      <c r="DA53" s="141"/>
      <c r="DB53" s="141"/>
      <c r="DC53" s="141"/>
      <c r="DD53" s="141"/>
      <c r="DE53" s="141"/>
      <c r="DF53" s="65"/>
      <c r="DG53" s="65"/>
      <c r="DH53" s="65"/>
      <c r="DI53" s="65"/>
      <c r="DJ53" s="65"/>
      <c r="DK53" s="68"/>
      <c r="DL53" s="68"/>
      <c r="DM53" s="69"/>
    </row>
    <row r="54" spans="1:117" ht="29.25" customHeight="1">
      <c r="A54" s="142" t="s">
        <v>105</v>
      </c>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251"/>
      <c r="BX54" s="137"/>
      <c r="BY54" s="6"/>
      <c r="BZ54" s="6"/>
      <c r="CA54" s="6"/>
      <c r="CB54" s="6"/>
      <c r="CC54" s="6"/>
      <c r="CD54" s="6"/>
      <c r="CE54" s="125"/>
      <c r="CF54" s="109" t="s">
        <v>103</v>
      </c>
      <c r="CG54" s="109"/>
      <c r="CH54" s="109"/>
      <c r="CI54" s="109"/>
      <c r="CJ54" s="109"/>
      <c r="CK54" s="109"/>
      <c r="CL54" s="109"/>
      <c r="CM54" s="109"/>
      <c r="CN54" s="109"/>
      <c r="CO54" s="109"/>
      <c r="CP54" s="109"/>
      <c r="CQ54" s="109"/>
      <c r="CR54" s="109"/>
      <c r="CS54" s="141" t="s">
        <v>106</v>
      </c>
      <c r="CT54" s="141"/>
      <c r="CU54" s="141"/>
      <c r="CV54" s="141"/>
      <c r="CW54" s="141"/>
      <c r="CX54" s="141"/>
      <c r="CY54" s="141"/>
      <c r="CZ54" s="141"/>
      <c r="DA54" s="141"/>
      <c r="DB54" s="141"/>
      <c r="DC54" s="141"/>
      <c r="DD54" s="141"/>
      <c r="DE54" s="141"/>
      <c r="DF54" s="65">
        <f>DG54+DH54+DI54+DJ54</f>
        <v>272520</v>
      </c>
      <c r="DG54" s="65">
        <f>272520</f>
        <v>272520</v>
      </c>
      <c r="DH54" s="65"/>
      <c r="DI54" s="65"/>
      <c r="DJ54" s="65"/>
      <c r="DK54" s="65">
        <f>272520</f>
        <v>272520</v>
      </c>
      <c r="DL54" s="65">
        <f>DK54</f>
        <v>272520</v>
      </c>
      <c r="DM54" s="69"/>
    </row>
    <row r="55" spans="1:117" ht="12" customHeight="1">
      <c r="A55" s="142" t="s">
        <v>107</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4"/>
      <c r="BX55" s="20" t="s">
        <v>108</v>
      </c>
      <c r="BY55" s="98"/>
      <c r="BZ55" s="98"/>
      <c r="CA55" s="98"/>
      <c r="CB55" s="98"/>
      <c r="CC55" s="98"/>
      <c r="CD55" s="98"/>
      <c r="CE55" s="99"/>
      <c r="CF55" s="100" t="s">
        <v>103</v>
      </c>
      <c r="CG55" s="98"/>
      <c r="CH55" s="98"/>
      <c r="CI55" s="98"/>
      <c r="CJ55" s="98"/>
      <c r="CK55" s="98"/>
      <c r="CL55" s="98"/>
      <c r="CM55" s="98"/>
      <c r="CN55" s="98"/>
      <c r="CO55" s="98"/>
      <c r="CP55" s="98"/>
      <c r="CQ55" s="98"/>
      <c r="CR55" s="99"/>
      <c r="CS55" s="100"/>
      <c r="CT55" s="98"/>
      <c r="CU55" s="98"/>
      <c r="CV55" s="98"/>
      <c r="CW55" s="98"/>
      <c r="CX55" s="98"/>
      <c r="CY55" s="98"/>
      <c r="CZ55" s="98"/>
      <c r="DA55" s="98"/>
      <c r="DB55" s="98"/>
      <c r="DC55" s="98"/>
      <c r="DD55" s="98"/>
      <c r="DE55" s="99"/>
      <c r="DF55" s="54"/>
      <c r="DG55" s="54"/>
      <c r="DH55" s="54"/>
      <c r="DI55" s="54"/>
      <c r="DJ55" s="54"/>
      <c r="DK55" s="54"/>
      <c r="DL55" s="54"/>
      <c r="DM55" s="64"/>
    </row>
    <row r="56" spans="1:117" ht="10.5" customHeight="1">
      <c r="A56" s="142"/>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4"/>
      <c r="BX56" s="20"/>
      <c r="BY56" s="98"/>
      <c r="BZ56" s="98"/>
      <c r="CA56" s="98"/>
      <c r="CB56" s="98"/>
      <c r="CC56" s="98"/>
      <c r="CD56" s="98"/>
      <c r="CE56" s="99"/>
      <c r="CF56" s="100"/>
      <c r="CG56" s="98"/>
      <c r="CH56" s="98"/>
      <c r="CI56" s="98"/>
      <c r="CJ56" s="98"/>
      <c r="CK56" s="98"/>
      <c r="CL56" s="98"/>
      <c r="CM56" s="98"/>
      <c r="CN56" s="98"/>
      <c r="CO56" s="98"/>
      <c r="CP56" s="98"/>
      <c r="CQ56" s="98"/>
      <c r="CR56" s="99"/>
      <c r="CS56" s="100"/>
      <c r="CT56" s="98"/>
      <c r="CU56" s="98"/>
      <c r="CV56" s="98"/>
      <c r="CW56" s="98"/>
      <c r="CX56" s="98"/>
      <c r="CY56" s="98"/>
      <c r="CZ56" s="98"/>
      <c r="DA56" s="98"/>
      <c r="DB56" s="98"/>
      <c r="DC56" s="98"/>
      <c r="DD56" s="98"/>
      <c r="DE56" s="99"/>
      <c r="DF56" s="54"/>
      <c r="DG56" s="54"/>
      <c r="DH56" s="54"/>
      <c r="DI56" s="54"/>
      <c r="DJ56" s="54"/>
      <c r="DK56" s="54"/>
      <c r="DL56" s="54"/>
      <c r="DM56" s="64"/>
    </row>
    <row r="57" spans="1:117" ht="10.5" customHeight="1">
      <c r="A57" s="119" t="s">
        <v>109</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1"/>
      <c r="BX57" s="20" t="s">
        <v>110</v>
      </c>
      <c r="BY57" s="98"/>
      <c r="BZ57" s="98"/>
      <c r="CA57" s="98"/>
      <c r="CB57" s="98"/>
      <c r="CC57" s="98"/>
      <c r="CD57" s="98"/>
      <c r="CE57" s="99"/>
      <c r="CF57" s="100"/>
      <c r="CG57" s="98"/>
      <c r="CH57" s="98"/>
      <c r="CI57" s="98"/>
      <c r="CJ57" s="98"/>
      <c r="CK57" s="98"/>
      <c r="CL57" s="98"/>
      <c r="CM57" s="98"/>
      <c r="CN57" s="98"/>
      <c r="CO57" s="98"/>
      <c r="CP57" s="98"/>
      <c r="CQ57" s="98"/>
      <c r="CR57" s="99"/>
      <c r="CS57" s="100"/>
      <c r="CT57" s="98"/>
      <c r="CU57" s="98"/>
      <c r="CV57" s="98"/>
      <c r="CW57" s="98"/>
      <c r="CX57" s="98"/>
      <c r="CY57" s="98"/>
      <c r="CZ57" s="98"/>
      <c r="DA57" s="98"/>
      <c r="DB57" s="98"/>
      <c r="DC57" s="98"/>
      <c r="DD57" s="98"/>
      <c r="DE57" s="99"/>
      <c r="DF57" s="54"/>
      <c r="DG57" s="54"/>
      <c r="DH57" s="54"/>
      <c r="DI57" s="54"/>
      <c r="DJ57" s="54"/>
      <c r="DK57" s="54"/>
      <c r="DL57" s="54"/>
      <c r="DM57" s="64"/>
    </row>
    <row r="58" spans="1:117" ht="10.5" customHeight="1">
      <c r="A58" s="140" t="s">
        <v>41</v>
      </c>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12"/>
      <c r="BY58" s="110"/>
      <c r="BZ58" s="110"/>
      <c r="CA58" s="110"/>
      <c r="CB58" s="110"/>
      <c r="CC58" s="110"/>
      <c r="CD58" s="110"/>
      <c r="CE58" s="111"/>
      <c r="CF58" s="109"/>
      <c r="CG58" s="110"/>
      <c r="CH58" s="110"/>
      <c r="CI58" s="110"/>
      <c r="CJ58" s="110"/>
      <c r="CK58" s="110"/>
      <c r="CL58" s="110"/>
      <c r="CM58" s="110"/>
      <c r="CN58" s="110"/>
      <c r="CO58" s="110"/>
      <c r="CP58" s="110"/>
      <c r="CQ58" s="110"/>
      <c r="CR58" s="111"/>
      <c r="CS58" s="109"/>
      <c r="CT58" s="110"/>
      <c r="CU58" s="110"/>
      <c r="CV58" s="110"/>
      <c r="CW58" s="110"/>
      <c r="CX58" s="110"/>
      <c r="CY58" s="110"/>
      <c r="CZ58" s="110"/>
      <c r="DA58" s="110"/>
      <c r="DB58" s="110"/>
      <c r="DC58" s="110"/>
      <c r="DD58" s="110"/>
      <c r="DE58" s="111"/>
      <c r="DF58" s="55"/>
      <c r="DG58" s="55"/>
      <c r="DH58" s="55"/>
      <c r="DI58" s="55"/>
      <c r="DJ58" s="55"/>
      <c r="DK58" s="55"/>
      <c r="DL58" s="55"/>
      <c r="DM58" s="193"/>
    </row>
    <row r="59" spans="1:117" ht="10.5" customHeight="1">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4"/>
      <c r="BX59" s="112"/>
      <c r="BY59" s="110"/>
      <c r="BZ59" s="110"/>
      <c r="CA59" s="110"/>
      <c r="CB59" s="110"/>
      <c r="CC59" s="110"/>
      <c r="CD59" s="110"/>
      <c r="CE59" s="111"/>
      <c r="CF59" s="109"/>
      <c r="CG59" s="110"/>
      <c r="CH59" s="110"/>
      <c r="CI59" s="110"/>
      <c r="CJ59" s="110"/>
      <c r="CK59" s="110"/>
      <c r="CL59" s="110"/>
      <c r="CM59" s="110"/>
      <c r="CN59" s="110"/>
      <c r="CO59" s="110"/>
      <c r="CP59" s="110"/>
      <c r="CQ59" s="110"/>
      <c r="CR59" s="111"/>
      <c r="CS59" s="109"/>
      <c r="CT59" s="110"/>
      <c r="CU59" s="110"/>
      <c r="CV59" s="110"/>
      <c r="CW59" s="110"/>
      <c r="CX59" s="110"/>
      <c r="CY59" s="110"/>
      <c r="CZ59" s="110"/>
      <c r="DA59" s="110"/>
      <c r="DB59" s="110"/>
      <c r="DC59" s="110"/>
      <c r="DD59" s="110"/>
      <c r="DE59" s="111"/>
      <c r="DF59" s="57"/>
      <c r="DG59" s="57"/>
      <c r="DH59" s="57"/>
      <c r="DI59" s="57"/>
      <c r="DJ59" s="57"/>
      <c r="DK59" s="57"/>
      <c r="DL59" s="57"/>
      <c r="DM59" s="195"/>
    </row>
    <row r="60" spans="1:117" ht="10.5" customHeight="1">
      <c r="A60" s="142"/>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4"/>
      <c r="BX60" s="20"/>
      <c r="BY60" s="98"/>
      <c r="BZ60" s="98"/>
      <c r="CA60" s="98"/>
      <c r="CB60" s="98"/>
      <c r="CC60" s="98"/>
      <c r="CD60" s="98"/>
      <c r="CE60" s="99"/>
      <c r="CF60" s="100"/>
      <c r="CG60" s="98"/>
      <c r="CH60" s="98"/>
      <c r="CI60" s="98"/>
      <c r="CJ60" s="98"/>
      <c r="CK60" s="98"/>
      <c r="CL60" s="98"/>
      <c r="CM60" s="98"/>
      <c r="CN60" s="98"/>
      <c r="CO60" s="98"/>
      <c r="CP60" s="98"/>
      <c r="CQ60" s="98"/>
      <c r="CR60" s="99"/>
      <c r="CS60" s="100"/>
      <c r="CT60" s="98"/>
      <c r="CU60" s="98"/>
      <c r="CV60" s="98"/>
      <c r="CW60" s="98"/>
      <c r="CX60" s="98"/>
      <c r="CY60" s="98"/>
      <c r="CZ60" s="98"/>
      <c r="DA60" s="98"/>
      <c r="DB60" s="98"/>
      <c r="DC60" s="98"/>
      <c r="DD60" s="98"/>
      <c r="DE60" s="99"/>
      <c r="DF60" s="54"/>
      <c r="DG60" s="54"/>
      <c r="DH60" s="54"/>
      <c r="DI60" s="54"/>
      <c r="DJ60" s="54"/>
      <c r="DK60" s="54"/>
      <c r="DL60" s="54"/>
      <c r="DM60" s="64"/>
    </row>
    <row r="61" spans="1:117" ht="12.75" customHeight="1">
      <c r="A61" s="119" t="s">
        <v>111</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1"/>
      <c r="BX61" s="20" t="s">
        <v>112</v>
      </c>
      <c r="BY61" s="98"/>
      <c r="BZ61" s="98"/>
      <c r="CA61" s="98"/>
      <c r="CB61" s="98"/>
      <c r="CC61" s="98"/>
      <c r="CD61" s="98"/>
      <c r="CE61" s="99"/>
      <c r="CF61" s="100" t="s">
        <v>59</v>
      </c>
      <c r="CG61" s="98"/>
      <c r="CH61" s="98"/>
      <c r="CI61" s="98"/>
      <c r="CJ61" s="98"/>
      <c r="CK61" s="98"/>
      <c r="CL61" s="98"/>
      <c r="CM61" s="98"/>
      <c r="CN61" s="98"/>
      <c r="CO61" s="98"/>
      <c r="CP61" s="98"/>
      <c r="CQ61" s="98"/>
      <c r="CR61" s="99"/>
      <c r="CS61" s="100"/>
      <c r="CT61" s="98"/>
      <c r="CU61" s="98"/>
      <c r="CV61" s="98"/>
      <c r="CW61" s="98"/>
      <c r="CX61" s="98"/>
      <c r="CY61" s="98"/>
      <c r="CZ61" s="98"/>
      <c r="DA61" s="98"/>
      <c r="DB61" s="98"/>
      <c r="DC61" s="98"/>
      <c r="DD61" s="98"/>
      <c r="DE61" s="99"/>
      <c r="DF61" s="54"/>
      <c r="DG61" s="54"/>
      <c r="DH61" s="54"/>
      <c r="DI61" s="54"/>
      <c r="DJ61" s="54"/>
      <c r="DK61" s="54"/>
      <c r="DL61" s="54"/>
      <c r="DM61" s="64"/>
    </row>
    <row r="62" spans="1:117" ht="33.75" customHeight="1">
      <c r="A62" s="122" t="s">
        <v>113</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20" t="s">
        <v>114</v>
      </c>
      <c r="BY62" s="98"/>
      <c r="BZ62" s="98"/>
      <c r="CA62" s="98"/>
      <c r="CB62" s="98"/>
      <c r="CC62" s="98"/>
      <c r="CD62" s="98"/>
      <c r="CE62" s="99"/>
      <c r="CF62" s="100" t="s">
        <v>115</v>
      </c>
      <c r="CG62" s="98"/>
      <c r="CH62" s="98"/>
      <c r="CI62" s="98"/>
      <c r="CJ62" s="98"/>
      <c r="CK62" s="98"/>
      <c r="CL62" s="98"/>
      <c r="CM62" s="98"/>
      <c r="CN62" s="98"/>
      <c r="CO62" s="98"/>
      <c r="CP62" s="98"/>
      <c r="CQ62" s="98"/>
      <c r="CR62" s="99"/>
      <c r="CS62" s="100"/>
      <c r="CT62" s="98"/>
      <c r="CU62" s="98"/>
      <c r="CV62" s="98"/>
      <c r="CW62" s="98"/>
      <c r="CX62" s="98"/>
      <c r="CY62" s="98"/>
      <c r="CZ62" s="98"/>
      <c r="DA62" s="98"/>
      <c r="DB62" s="98"/>
      <c r="DC62" s="98"/>
      <c r="DD62" s="98"/>
      <c r="DE62" s="99"/>
      <c r="DF62" s="54"/>
      <c r="DG62" s="54"/>
      <c r="DH62" s="54"/>
      <c r="DI62" s="54"/>
      <c r="DJ62" s="54"/>
      <c r="DK62" s="54"/>
      <c r="DL62" s="54"/>
      <c r="DM62" s="64" t="s">
        <v>59</v>
      </c>
    </row>
    <row r="63" spans="1:123" ht="27.75" customHeight="1">
      <c r="A63" s="142"/>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4"/>
      <c r="BX63" s="20"/>
      <c r="BY63" s="98"/>
      <c r="BZ63" s="98"/>
      <c r="CA63" s="98"/>
      <c r="CB63" s="98"/>
      <c r="CC63" s="98"/>
      <c r="CD63" s="98"/>
      <c r="CE63" s="99"/>
      <c r="CF63" s="100"/>
      <c r="CG63" s="98"/>
      <c r="CH63" s="98"/>
      <c r="CI63" s="98"/>
      <c r="CJ63" s="98"/>
      <c r="CK63" s="98"/>
      <c r="CL63" s="98"/>
      <c r="CM63" s="98"/>
      <c r="CN63" s="98"/>
      <c r="CO63" s="98"/>
      <c r="CP63" s="98"/>
      <c r="CQ63" s="98"/>
      <c r="CR63" s="99"/>
      <c r="CS63" s="100"/>
      <c r="CT63" s="98"/>
      <c r="CU63" s="98"/>
      <c r="CV63" s="98"/>
      <c r="CW63" s="98"/>
      <c r="CX63" s="98"/>
      <c r="CY63" s="98"/>
      <c r="CZ63" s="98"/>
      <c r="DA63" s="98"/>
      <c r="DB63" s="98"/>
      <c r="DC63" s="98"/>
      <c r="DD63" s="98"/>
      <c r="DE63" s="99"/>
      <c r="DF63" s="54"/>
      <c r="DG63" s="54"/>
      <c r="DH63" s="54"/>
      <c r="DI63" s="54"/>
      <c r="DJ63" s="54"/>
      <c r="DK63" s="54"/>
      <c r="DL63" s="54"/>
      <c r="DM63" s="64"/>
      <c r="DN63" s="49">
        <f>DN64-DN65</f>
        <v>-2225852.1999999997</v>
      </c>
      <c r="DO63" s="49">
        <f>DO64-DO65</f>
        <v>-663397.6300000004</v>
      </c>
      <c r="DP63" s="49">
        <f>DP64-DP65</f>
        <v>-532735.3900000001</v>
      </c>
      <c r="DQ63" s="49">
        <f>DQ64-DQ65</f>
        <v>-240025.58000000007</v>
      </c>
      <c r="DR63" s="49">
        <f>DR64-DR65</f>
        <v>-72267.72000000067</v>
      </c>
      <c r="DS63" s="49">
        <f>DS64-DS65</f>
        <v>-1802253.17</v>
      </c>
    </row>
    <row r="64" spans="1:123" ht="27.75" customHeight="1">
      <c r="A64" s="101" t="s">
        <v>116</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2" t="s">
        <v>117</v>
      </c>
      <c r="BY64" s="103"/>
      <c r="BZ64" s="103"/>
      <c r="CA64" s="103"/>
      <c r="CB64" s="103"/>
      <c r="CC64" s="103"/>
      <c r="CD64" s="103"/>
      <c r="CE64" s="104"/>
      <c r="CF64" s="105" t="s">
        <v>59</v>
      </c>
      <c r="CG64" s="103"/>
      <c r="CH64" s="103"/>
      <c r="CI64" s="103"/>
      <c r="CJ64" s="103"/>
      <c r="CK64" s="103"/>
      <c r="CL64" s="103"/>
      <c r="CM64" s="103"/>
      <c r="CN64" s="103"/>
      <c r="CO64" s="103"/>
      <c r="CP64" s="103"/>
      <c r="CQ64" s="103"/>
      <c r="CR64" s="104"/>
      <c r="CS64" s="100"/>
      <c r="CT64" s="98"/>
      <c r="CU64" s="98"/>
      <c r="CV64" s="98"/>
      <c r="CW64" s="98"/>
      <c r="CX64" s="98"/>
      <c r="CY64" s="98"/>
      <c r="CZ64" s="98"/>
      <c r="DA64" s="98"/>
      <c r="DB64" s="98"/>
      <c r="DC64" s="98"/>
      <c r="DD64" s="98"/>
      <c r="DE64" s="99"/>
      <c r="DF64" s="54">
        <f>DF65+DF87+DF105+DF100+DF99</f>
        <v>13264281.33</v>
      </c>
      <c r="DG64" s="54">
        <f>DG65+DG87+DG105+DG100+DG99</f>
        <v>3020031</v>
      </c>
      <c r="DH64" s="54">
        <f>DH65+DH87+DH105+DH100+DH99</f>
        <v>3601179.96</v>
      </c>
      <c r="DI64" s="54">
        <f>DI65+DI87+DI105+DI100+DI99</f>
        <v>3104688.28</v>
      </c>
      <c r="DJ64" s="54">
        <f>DJ65+DJ87+DJ105+DJ100+DJ99</f>
        <v>3538382.09</v>
      </c>
      <c r="DK64" s="54">
        <f>DK65+DK87+DK105</f>
        <v>13387077.25</v>
      </c>
      <c r="DL64" s="54">
        <f>DL65+DL87+DL105</f>
        <v>14314793.97</v>
      </c>
      <c r="DM64" s="64"/>
      <c r="DN64" s="49">
        <f>DG31+DG29+DG122</f>
        <v>3042142.9800000004</v>
      </c>
      <c r="DO64" s="49">
        <f>DH31+DH29+DH122</f>
        <v>3623291.9400000004</v>
      </c>
      <c r="DP64" s="49">
        <f>DI31+DI29+DI122</f>
        <v>3126800.2600000002</v>
      </c>
      <c r="DQ64" s="49">
        <f>DJ31+DJ29+DJ122</f>
        <v>3560494.0700000003</v>
      </c>
      <c r="DR64" s="49">
        <f>DK31+DK29+DK122</f>
        <v>13475525.170000002</v>
      </c>
      <c r="DS64" s="49">
        <f>DL31+DL29+DL122</f>
        <v>14403241.89</v>
      </c>
    </row>
    <row r="65" spans="1:123" ht="27.75" customHeight="1">
      <c r="A65" s="145" t="s">
        <v>118</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2"/>
      <c r="BP65" s="132"/>
      <c r="BQ65" s="132"/>
      <c r="BR65" s="132"/>
      <c r="BS65" s="132"/>
      <c r="BT65" s="132"/>
      <c r="BU65" s="132"/>
      <c r="BV65" s="132"/>
      <c r="BW65" s="132"/>
      <c r="BX65" s="20" t="s">
        <v>119</v>
      </c>
      <c r="BY65" s="98"/>
      <c r="BZ65" s="98"/>
      <c r="CA65" s="98"/>
      <c r="CB65" s="98"/>
      <c r="CC65" s="98"/>
      <c r="CD65" s="98"/>
      <c r="CE65" s="99"/>
      <c r="CF65" s="100" t="s">
        <v>59</v>
      </c>
      <c r="CG65" s="98"/>
      <c r="CH65" s="98"/>
      <c r="CI65" s="98"/>
      <c r="CJ65" s="98"/>
      <c r="CK65" s="98"/>
      <c r="CL65" s="98"/>
      <c r="CM65" s="98"/>
      <c r="CN65" s="98"/>
      <c r="CO65" s="98"/>
      <c r="CP65" s="98"/>
      <c r="CQ65" s="98"/>
      <c r="CR65" s="99"/>
      <c r="CS65" s="100"/>
      <c r="CT65" s="98"/>
      <c r="CU65" s="98"/>
      <c r="CV65" s="98"/>
      <c r="CW65" s="98"/>
      <c r="CX65" s="98"/>
      <c r="CY65" s="98"/>
      <c r="CZ65" s="98"/>
      <c r="DA65" s="98"/>
      <c r="DB65" s="98"/>
      <c r="DC65" s="98"/>
      <c r="DD65" s="98"/>
      <c r="DE65" s="99"/>
      <c r="DF65" s="54">
        <f>DF66+DF68+DF71+DF72+DF67</f>
        <v>10790878.15</v>
      </c>
      <c r="DG65" s="54">
        <f>DG66+DG68+DG71+DG72+DG67</f>
        <v>2169535.39</v>
      </c>
      <c r="DH65" s="54">
        <f>DH66+DH68+DH71+DH72+DH67</f>
        <v>3010314.59</v>
      </c>
      <c r="DI65" s="54">
        <f>DI66+DI68+DI71+DI72+DI67</f>
        <v>2680971.58</v>
      </c>
      <c r="DJ65" s="54">
        <f>DJ66+DJ68+DJ71+DJ72+DJ67</f>
        <v>2930056.59</v>
      </c>
      <c r="DK65" s="54">
        <f>DK66+DK68+DK71+DK72</f>
        <v>10978560.16</v>
      </c>
      <c r="DL65" s="54">
        <f>DL66+DL68+DL71+DL72</f>
        <v>11906276.879999999</v>
      </c>
      <c r="DM65" s="64" t="s">
        <v>59</v>
      </c>
      <c r="DN65" s="5">
        <f>SUM(DN66:DN117)</f>
        <v>5267995.180000001</v>
      </c>
      <c r="DO65" s="5">
        <f>SUM(DO66:DO117)</f>
        <v>4286689.569999999</v>
      </c>
      <c r="DP65" s="5">
        <f>SUM(DP66:DP117)</f>
        <v>3659535.6500000004</v>
      </c>
      <c r="DQ65" s="5">
        <f>SUM(DQ66:DQ117)</f>
        <v>3800519.65</v>
      </c>
      <c r="DR65" s="5">
        <f>SUM(DR66:DR117)</f>
        <v>13547792.89</v>
      </c>
      <c r="DS65" s="5">
        <f>SUM(DS66:DS117)</f>
        <v>16205495.059999999</v>
      </c>
    </row>
    <row r="66" spans="1:123" ht="27.75" customHeight="1">
      <c r="A66" s="122" t="s">
        <v>120</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20" t="s">
        <v>121</v>
      </c>
      <c r="BY66" s="98"/>
      <c r="BZ66" s="98"/>
      <c r="CA66" s="98"/>
      <c r="CB66" s="98"/>
      <c r="CC66" s="98"/>
      <c r="CD66" s="98"/>
      <c r="CE66" s="99"/>
      <c r="CF66" s="100" t="s">
        <v>122</v>
      </c>
      <c r="CG66" s="98"/>
      <c r="CH66" s="98"/>
      <c r="CI66" s="98"/>
      <c r="CJ66" s="98"/>
      <c r="CK66" s="98"/>
      <c r="CL66" s="98"/>
      <c r="CM66" s="98"/>
      <c r="CN66" s="98"/>
      <c r="CO66" s="98"/>
      <c r="CP66" s="98"/>
      <c r="CQ66" s="98"/>
      <c r="CR66" s="99"/>
      <c r="CS66" s="100" t="s">
        <v>123</v>
      </c>
      <c r="CT66" s="98"/>
      <c r="CU66" s="98"/>
      <c r="CV66" s="98"/>
      <c r="CW66" s="98"/>
      <c r="CX66" s="98"/>
      <c r="CY66" s="98"/>
      <c r="CZ66" s="98"/>
      <c r="DA66" s="98"/>
      <c r="DB66" s="98"/>
      <c r="DC66" s="98"/>
      <c r="DD66" s="98"/>
      <c r="DE66" s="99"/>
      <c r="DF66" s="54">
        <f>DG66+DH66+DI66+DJ66</f>
        <v>8137497.15</v>
      </c>
      <c r="DG66" s="54">
        <f>1577914.2+3837.6+72914.4+54000</f>
        <v>1708666.2</v>
      </c>
      <c r="DH66" s="54">
        <f>2217148.8+3837.6+72914.4+43400</f>
        <v>2337300.8</v>
      </c>
      <c r="DI66" s="54">
        <f>1776380.68+3837.6+72914.4+34100</f>
        <v>1887232.68</v>
      </c>
      <c r="DJ66" s="54">
        <f>2063545.47+3837.6+72914.4+64000</f>
        <v>2204297.47</v>
      </c>
      <c r="DK66" s="54">
        <f>8086146.16+195500</f>
        <v>8281646.16</v>
      </c>
      <c r="DL66" s="54">
        <f>8606665.92+195500</f>
        <v>8802165.92</v>
      </c>
      <c r="DM66" s="64" t="s">
        <v>59</v>
      </c>
      <c r="DN66" s="5">
        <f>54000+1576323.27+3837.6+72914.4</f>
        <v>1707075.27</v>
      </c>
      <c r="DO66" s="5">
        <f>43400+2217148.8+3837.6+72914.4</f>
        <v>2337300.8</v>
      </c>
      <c r="DP66" s="5">
        <f>34100+1776380.68+3837.6+72914.4</f>
        <v>1887232.68</v>
      </c>
      <c r="DQ66" s="5">
        <f>64000+2063545.47+3837.6+72914.4</f>
        <v>2204297.4699999997</v>
      </c>
      <c r="DR66" s="5">
        <f>195500+7779138.16+15350.4+291657.6</f>
        <v>8281646.159999999</v>
      </c>
      <c r="DS66" s="5">
        <f>195500+8299657.92+15350.4+291657.6</f>
        <v>8802165.92</v>
      </c>
    </row>
    <row r="67" spans="1:118" ht="27.75" customHeight="1">
      <c r="A67" s="122" t="s">
        <v>120</v>
      </c>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20" t="s">
        <v>124</v>
      </c>
      <c r="BY67" s="98"/>
      <c r="BZ67" s="98"/>
      <c r="CA67" s="98"/>
      <c r="CB67" s="98"/>
      <c r="CC67" s="98"/>
      <c r="CD67" s="98"/>
      <c r="CE67" s="99"/>
      <c r="CF67" s="100" t="s">
        <v>122</v>
      </c>
      <c r="CG67" s="98"/>
      <c r="CH67" s="98"/>
      <c r="CI67" s="98"/>
      <c r="CJ67" s="98"/>
      <c r="CK67" s="98"/>
      <c r="CL67" s="98"/>
      <c r="CM67" s="98"/>
      <c r="CN67" s="98"/>
      <c r="CO67" s="98"/>
      <c r="CP67" s="98"/>
      <c r="CQ67" s="98"/>
      <c r="CR67" s="99"/>
      <c r="CS67" s="100" t="s">
        <v>125</v>
      </c>
      <c r="CT67" s="98"/>
      <c r="CU67" s="98"/>
      <c r="CV67" s="98"/>
      <c r="CW67" s="98"/>
      <c r="CX67" s="98"/>
      <c r="CY67" s="98"/>
      <c r="CZ67" s="98"/>
      <c r="DA67" s="98"/>
      <c r="DB67" s="98"/>
      <c r="DC67" s="98"/>
      <c r="DD67" s="98"/>
      <c r="DE67" s="99"/>
      <c r="DF67" s="54">
        <f>DG67+DH67+DI67+DJ67</f>
        <v>0</v>
      </c>
      <c r="DG67" s="54"/>
      <c r="DH67" s="54"/>
      <c r="DI67" s="54"/>
      <c r="DJ67" s="54"/>
      <c r="DK67" s="54"/>
      <c r="DL67" s="54"/>
      <c r="DM67" s="64" t="s">
        <v>59</v>
      </c>
      <c r="DN67" s="5">
        <v>1590.93</v>
      </c>
    </row>
    <row r="68" spans="1:117" ht="27.75" customHeight="1">
      <c r="A68" s="142" t="s">
        <v>126</v>
      </c>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4"/>
      <c r="BX68" s="20" t="s">
        <v>127</v>
      </c>
      <c r="BY68" s="98"/>
      <c r="BZ68" s="98"/>
      <c r="CA68" s="98"/>
      <c r="CB68" s="98"/>
      <c r="CC68" s="98"/>
      <c r="CD68" s="98"/>
      <c r="CE68" s="99"/>
      <c r="CF68" s="100" t="s">
        <v>128</v>
      </c>
      <c r="CG68" s="98"/>
      <c r="CH68" s="98"/>
      <c r="CI68" s="98"/>
      <c r="CJ68" s="98"/>
      <c r="CK68" s="98"/>
      <c r="CL68" s="98"/>
      <c r="CM68" s="98"/>
      <c r="CN68" s="98"/>
      <c r="CO68" s="98"/>
      <c r="CP68" s="98"/>
      <c r="CQ68" s="98"/>
      <c r="CR68" s="99"/>
      <c r="CS68" s="100"/>
      <c r="CT68" s="98"/>
      <c r="CU68" s="98"/>
      <c r="CV68" s="98"/>
      <c r="CW68" s="98"/>
      <c r="CX68" s="98"/>
      <c r="CY68" s="98"/>
      <c r="CZ68" s="98"/>
      <c r="DA68" s="98"/>
      <c r="DB68" s="98"/>
      <c r="DC68" s="98"/>
      <c r="DD68" s="98"/>
      <c r="DE68" s="99"/>
      <c r="DF68" s="54">
        <f>DF69+DF70</f>
        <v>123657.86</v>
      </c>
      <c r="DG68" s="54">
        <f>DG69+DG70</f>
        <v>18814</v>
      </c>
      <c r="DH68" s="54">
        <f>DH69+DH70</f>
        <v>45514</v>
      </c>
      <c r="DI68" s="54">
        <f>DI69+DI70</f>
        <v>59329.86</v>
      </c>
      <c r="DJ68" s="54">
        <f>DJ69+DJ70</f>
        <v>0</v>
      </c>
      <c r="DK68" s="54">
        <f>DK69+DK70</f>
        <v>123657.86</v>
      </c>
      <c r="DL68" s="54">
        <f>DL69+DL70</f>
        <v>123657.86</v>
      </c>
      <c r="DM68" s="64" t="s">
        <v>59</v>
      </c>
    </row>
    <row r="69" spans="1:117" ht="27.75" customHeight="1">
      <c r="A69" s="122" t="s">
        <v>129</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20" t="s">
        <v>130</v>
      </c>
      <c r="BY69" s="98"/>
      <c r="BZ69" s="98"/>
      <c r="CA69" s="98"/>
      <c r="CB69" s="98"/>
      <c r="CC69" s="98"/>
      <c r="CD69" s="98"/>
      <c r="CE69" s="99"/>
      <c r="CF69" s="100" t="s">
        <v>128</v>
      </c>
      <c r="CG69" s="98"/>
      <c r="CH69" s="98"/>
      <c r="CI69" s="98"/>
      <c r="CJ69" s="98"/>
      <c r="CK69" s="98"/>
      <c r="CL69" s="98"/>
      <c r="CM69" s="98"/>
      <c r="CN69" s="98"/>
      <c r="CO69" s="98"/>
      <c r="CP69" s="98"/>
      <c r="CQ69" s="98"/>
      <c r="CR69" s="99"/>
      <c r="CS69" s="100" t="s">
        <v>131</v>
      </c>
      <c r="CT69" s="98"/>
      <c r="CU69" s="98"/>
      <c r="CV69" s="98"/>
      <c r="CW69" s="98"/>
      <c r="CX69" s="98"/>
      <c r="CY69" s="98"/>
      <c r="CZ69" s="98"/>
      <c r="DA69" s="98"/>
      <c r="DB69" s="98"/>
      <c r="DC69" s="98"/>
      <c r="DD69" s="98"/>
      <c r="DE69" s="99"/>
      <c r="DF69" s="54">
        <f>DG69+DH69+DI69+DJ69</f>
        <v>0</v>
      </c>
      <c r="DG69" s="54"/>
      <c r="DH69" s="54"/>
      <c r="DI69" s="54"/>
      <c r="DJ69" s="54"/>
      <c r="DK69" s="54"/>
      <c r="DL69" s="54"/>
      <c r="DM69" s="64" t="s">
        <v>59</v>
      </c>
    </row>
    <row r="70" spans="1:123" ht="27.75" customHeight="1">
      <c r="A70" s="142" t="s">
        <v>132</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4"/>
      <c r="BX70" s="20" t="s">
        <v>133</v>
      </c>
      <c r="BY70" s="98"/>
      <c r="BZ70" s="98"/>
      <c r="CA70" s="98"/>
      <c r="CB70" s="98"/>
      <c r="CC70" s="98"/>
      <c r="CD70" s="98"/>
      <c r="CE70" s="99"/>
      <c r="CF70" s="100" t="s">
        <v>128</v>
      </c>
      <c r="CG70" s="98"/>
      <c r="CH70" s="98"/>
      <c r="CI70" s="98"/>
      <c r="CJ70" s="98"/>
      <c r="CK70" s="98"/>
      <c r="CL70" s="98"/>
      <c r="CM70" s="98"/>
      <c r="CN70" s="98"/>
      <c r="CO70" s="98"/>
      <c r="CP70" s="98"/>
      <c r="CQ70" s="98"/>
      <c r="CR70" s="99"/>
      <c r="CS70" s="100" t="s">
        <v>134</v>
      </c>
      <c r="CT70" s="98"/>
      <c r="CU70" s="98"/>
      <c r="CV70" s="98"/>
      <c r="CW70" s="98"/>
      <c r="CX70" s="98"/>
      <c r="CY70" s="98"/>
      <c r="CZ70" s="98"/>
      <c r="DA70" s="98"/>
      <c r="DB70" s="98"/>
      <c r="DC70" s="98"/>
      <c r="DD70" s="98"/>
      <c r="DE70" s="99"/>
      <c r="DF70" s="54">
        <f>DG70+DH70+DI70+DJ70</f>
        <v>123657.86</v>
      </c>
      <c r="DG70" s="54">
        <v>18814</v>
      </c>
      <c r="DH70" s="54">
        <v>45514</v>
      </c>
      <c r="DI70" s="54">
        <v>59329.86</v>
      </c>
      <c r="DJ70" s="54"/>
      <c r="DK70" s="54">
        <v>123657.86</v>
      </c>
      <c r="DL70" s="54">
        <v>123657.86</v>
      </c>
      <c r="DM70" s="64" t="s">
        <v>59</v>
      </c>
      <c r="DN70" s="5">
        <f>18814</f>
        <v>18814</v>
      </c>
      <c r="DO70" s="5">
        <f>45514</f>
        <v>45514</v>
      </c>
      <c r="DP70" s="5">
        <f>59329.86</f>
        <v>59329.86</v>
      </c>
      <c r="DR70" s="5">
        <f>123657.86</f>
        <v>123657.86</v>
      </c>
      <c r="DS70" s="5">
        <f>123657.86</f>
        <v>123657.86</v>
      </c>
    </row>
    <row r="71" spans="1:123" ht="27.75" customHeight="1">
      <c r="A71" s="122" t="s">
        <v>135</v>
      </c>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20" t="s">
        <v>136</v>
      </c>
      <c r="BY71" s="98"/>
      <c r="BZ71" s="98"/>
      <c r="CA71" s="98"/>
      <c r="CB71" s="98"/>
      <c r="CC71" s="98"/>
      <c r="CD71" s="98"/>
      <c r="CE71" s="99"/>
      <c r="CF71" s="100" t="s">
        <v>137</v>
      </c>
      <c r="CG71" s="98"/>
      <c r="CH71" s="98"/>
      <c r="CI71" s="98"/>
      <c r="CJ71" s="98"/>
      <c r="CK71" s="98"/>
      <c r="CL71" s="98"/>
      <c r="CM71" s="98"/>
      <c r="CN71" s="98"/>
      <c r="CO71" s="98"/>
      <c r="CP71" s="98"/>
      <c r="CQ71" s="98"/>
      <c r="CR71" s="99"/>
      <c r="CS71" s="100" t="s">
        <v>134</v>
      </c>
      <c r="CT71" s="98"/>
      <c r="CU71" s="98"/>
      <c r="CV71" s="98"/>
      <c r="CW71" s="98"/>
      <c r="CX71" s="98"/>
      <c r="CY71" s="98"/>
      <c r="CZ71" s="98"/>
      <c r="DA71" s="98"/>
      <c r="DB71" s="98"/>
      <c r="DC71" s="98"/>
      <c r="DD71" s="98"/>
      <c r="DE71" s="99"/>
      <c r="DF71" s="54">
        <f>DG71+DH71+DI71+DJ71</f>
        <v>72200</v>
      </c>
      <c r="DG71" s="54">
        <v>26000</v>
      </c>
      <c r="DH71" s="54">
        <v>14800</v>
      </c>
      <c r="DI71" s="54">
        <v>31400</v>
      </c>
      <c r="DJ71" s="54"/>
      <c r="DK71" s="54">
        <v>72200</v>
      </c>
      <c r="DL71" s="54">
        <v>322200</v>
      </c>
      <c r="DM71" s="64" t="s">
        <v>59</v>
      </c>
      <c r="DN71" s="5">
        <f>26000</f>
        <v>26000</v>
      </c>
      <c r="DO71" s="5">
        <f>14800</f>
        <v>14800</v>
      </c>
      <c r="DP71" s="5">
        <f>31400</f>
        <v>31400</v>
      </c>
      <c r="DR71" s="5">
        <f>72200</f>
        <v>72200</v>
      </c>
      <c r="DS71" s="5">
        <f>322200</f>
        <v>322200</v>
      </c>
    </row>
    <row r="72" spans="1:117" ht="27.75" customHeight="1">
      <c r="A72" s="122" t="s">
        <v>138</v>
      </c>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20" t="s">
        <v>139</v>
      </c>
      <c r="BY72" s="98"/>
      <c r="BZ72" s="98"/>
      <c r="CA72" s="98"/>
      <c r="CB72" s="98"/>
      <c r="CC72" s="98"/>
      <c r="CD72" s="98"/>
      <c r="CE72" s="99"/>
      <c r="CF72" s="100" t="s">
        <v>140</v>
      </c>
      <c r="CG72" s="98"/>
      <c r="CH72" s="98"/>
      <c r="CI72" s="98"/>
      <c r="CJ72" s="98"/>
      <c r="CK72" s="98"/>
      <c r="CL72" s="98"/>
      <c r="CM72" s="98"/>
      <c r="CN72" s="98"/>
      <c r="CO72" s="98"/>
      <c r="CP72" s="98"/>
      <c r="CQ72" s="98"/>
      <c r="CR72" s="99"/>
      <c r="CS72" s="100"/>
      <c r="CT72" s="98"/>
      <c r="CU72" s="98"/>
      <c r="CV72" s="98"/>
      <c r="CW72" s="98"/>
      <c r="CX72" s="98"/>
      <c r="CY72" s="98"/>
      <c r="CZ72" s="98"/>
      <c r="DA72" s="98"/>
      <c r="DB72" s="98"/>
      <c r="DC72" s="98"/>
      <c r="DD72" s="98"/>
      <c r="DE72" s="99"/>
      <c r="DF72" s="54">
        <f>DF73+DF74</f>
        <v>2457523.14</v>
      </c>
      <c r="DG72" s="54">
        <f>DG73+DG74</f>
        <v>416055.19</v>
      </c>
      <c r="DH72" s="54">
        <f>DH73+DH74</f>
        <v>612699.79</v>
      </c>
      <c r="DI72" s="54">
        <f>DI73+DI74</f>
        <v>703009.04</v>
      </c>
      <c r="DJ72" s="54">
        <f>DJ73+DJ74</f>
        <v>725759.12</v>
      </c>
      <c r="DK72" s="54">
        <f>DK73+DK74</f>
        <v>2501056.14</v>
      </c>
      <c r="DL72" s="54">
        <f>DL73+DL74</f>
        <v>2658253.1</v>
      </c>
      <c r="DM72" s="64" t="s">
        <v>59</v>
      </c>
    </row>
    <row r="73" spans="1:123" ht="27.75" customHeight="1">
      <c r="A73" s="146" t="s">
        <v>141</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20" t="s">
        <v>142</v>
      </c>
      <c r="BY73" s="98"/>
      <c r="BZ73" s="98"/>
      <c r="CA73" s="98"/>
      <c r="CB73" s="98"/>
      <c r="CC73" s="98"/>
      <c r="CD73" s="98"/>
      <c r="CE73" s="99"/>
      <c r="CF73" s="100" t="s">
        <v>140</v>
      </c>
      <c r="CG73" s="98"/>
      <c r="CH73" s="98"/>
      <c r="CI73" s="98"/>
      <c r="CJ73" s="98"/>
      <c r="CK73" s="98"/>
      <c r="CL73" s="98"/>
      <c r="CM73" s="98"/>
      <c r="CN73" s="98"/>
      <c r="CO73" s="98"/>
      <c r="CP73" s="98"/>
      <c r="CQ73" s="98"/>
      <c r="CR73" s="99"/>
      <c r="CS73" s="100" t="s">
        <v>143</v>
      </c>
      <c r="CT73" s="98"/>
      <c r="CU73" s="98"/>
      <c r="CV73" s="98"/>
      <c r="CW73" s="98"/>
      <c r="CX73" s="98"/>
      <c r="CY73" s="98"/>
      <c r="CZ73" s="98"/>
      <c r="DA73" s="98"/>
      <c r="DB73" s="98"/>
      <c r="DC73" s="98"/>
      <c r="DD73" s="98"/>
      <c r="DE73" s="99"/>
      <c r="DF73" s="54">
        <f>DG73+DH73+DI73+DJ73</f>
        <v>2457523.14</v>
      </c>
      <c r="DG73" s="54">
        <f>376568.09+1158.95+22020.15+16308</f>
        <v>416055.19</v>
      </c>
      <c r="DH73" s="54">
        <f>576441.69+1158.95+22020.15+13079</f>
        <v>612699.79</v>
      </c>
      <c r="DI73" s="54">
        <f>669578.94+1158.95+22020.15+10251</f>
        <v>703009.04</v>
      </c>
      <c r="DJ73" s="54">
        <f>683178.02+1158.95+22020.15+19402</f>
        <v>725759.12</v>
      </c>
      <c r="DK73" s="54">
        <f>2442016.14+59040</f>
        <v>2501056.14</v>
      </c>
      <c r="DL73" s="54">
        <f>2599213.1+59040</f>
        <v>2658253.1</v>
      </c>
      <c r="DM73" s="64" t="s">
        <v>59</v>
      </c>
      <c r="DN73" s="5">
        <f>16308+376568.09+1158.95+22020.15</f>
        <v>416055.19</v>
      </c>
      <c r="DO73" s="5">
        <f>13079+576441.69+1158.95+22020.15</f>
        <v>612699.79</v>
      </c>
      <c r="DP73" s="5">
        <f>10251+669578.94+1158.95+22020.15</f>
        <v>703009.04</v>
      </c>
      <c r="DQ73" s="5">
        <f>19402+683178.02+1158.95+22020.15</f>
        <v>725759.12</v>
      </c>
      <c r="DR73" s="5">
        <f>59040+2349299.74+4635.8+88080.6</f>
        <v>2501056.14</v>
      </c>
      <c r="DS73" s="5">
        <f>59040+2506496.7+4635.8+88080.6</f>
        <v>2658253.1</v>
      </c>
    </row>
    <row r="74" spans="1:117" ht="27.75" customHeight="1">
      <c r="A74" s="148" t="s">
        <v>144</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50"/>
      <c r="BX74" s="19" t="s">
        <v>145</v>
      </c>
      <c r="BY74" s="151"/>
      <c r="BZ74" s="151"/>
      <c r="CA74" s="151"/>
      <c r="CB74" s="151"/>
      <c r="CC74" s="151"/>
      <c r="CD74" s="151"/>
      <c r="CE74" s="152"/>
      <c r="CF74" s="153" t="s">
        <v>140</v>
      </c>
      <c r="CG74" s="151"/>
      <c r="CH74" s="151"/>
      <c r="CI74" s="151"/>
      <c r="CJ74" s="151"/>
      <c r="CK74" s="151"/>
      <c r="CL74" s="151"/>
      <c r="CM74" s="151"/>
      <c r="CN74" s="151"/>
      <c r="CO74" s="151"/>
      <c r="CP74" s="151"/>
      <c r="CQ74" s="151"/>
      <c r="CR74" s="152"/>
      <c r="CS74" s="153"/>
      <c r="CT74" s="151"/>
      <c r="CU74" s="151"/>
      <c r="CV74" s="151"/>
      <c r="CW74" s="151"/>
      <c r="CX74" s="151"/>
      <c r="CY74" s="151"/>
      <c r="CZ74" s="151"/>
      <c r="DA74" s="151"/>
      <c r="DB74" s="151"/>
      <c r="DC74" s="151"/>
      <c r="DD74" s="151"/>
      <c r="DE74" s="152"/>
      <c r="DF74" s="59"/>
      <c r="DG74" s="59"/>
      <c r="DH74" s="59"/>
      <c r="DI74" s="59"/>
      <c r="DJ74" s="59"/>
      <c r="DK74" s="59"/>
      <c r="DL74" s="59"/>
      <c r="DM74" s="196" t="s">
        <v>59</v>
      </c>
    </row>
    <row r="75" spans="1:117" ht="13.5" customHeight="1">
      <c r="A75" s="142" t="s">
        <v>146</v>
      </c>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4"/>
      <c r="BX75" s="20" t="s">
        <v>147</v>
      </c>
      <c r="BY75" s="98"/>
      <c r="BZ75" s="98"/>
      <c r="CA75" s="98"/>
      <c r="CB75" s="98"/>
      <c r="CC75" s="98"/>
      <c r="CD75" s="98"/>
      <c r="CE75" s="99"/>
      <c r="CF75" s="100" t="s">
        <v>76</v>
      </c>
      <c r="CG75" s="98"/>
      <c r="CH75" s="98"/>
      <c r="CI75" s="98"/>
      <c r="CJ75" s="98"/>
      <c r="CK75" s="98"/>
      <c r="CL75" s="98"/>
      <c r="CM75" s="98"/>
      <c r="CN75" s="98"/>
      <c r="CO75" s="98"/>
      <c r="CP75" s="98"/>
      <c r="CQ75" s="98"/>
      <c r="CR75" s="99"/>
      <c r="CS75" s="100"/>
      <c r="CT75" s="98"/>
      <c r="CU75" s="98"/>
      <c r="CV75" s="98"/>
      <c r="CW75" s="98"/>
      <c r="CX75" s="98"/>
      <c r="CY75" s="98"/>
      <c r="CZ75" s="98"/>
      <c r="DA75" s="98"/>
      <c r="DB75" s="98"/>
      <c r="DC75" s="98"/>
      <c r="DD75" s="98"/>
      <c r="DE75" s="99"/>
      <c r="DF75" s="54"/>
      <c r="DG75" s="54"/>
      <c r="DH75" s="54"/>
      <c r="DI75" s="54"/>
      <c r="DJ75" s="54"/>
      <c r="DK75" s="54"/>
      <c r="DL75" s="54"/>
      <c r="DM75" s="64" t="s">
        <v>59</v>
      </c>
    </row>
    <row r="76" spans="1:117" ht="12.75" customHeight="1">
      <c r="A76" s="122" t="s">
        <v>148</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20" t="s">
        <v>149</v>
      </c>
      <c r="BY76" s="98"/>
      <c r="BZ76" s="98"/>
      <c r="CA76" s="98"/>
      <c r="CB76" s="98"/>
      <c r="CC76" s="98"/>
      <c r="CD76" s="98"/>
      <c r="CE76" s="99"/>
      <c r="CF76" s="100" t="s">
        <v>150</v>
      </c>
      <c r="CG76" s="98"/>
      <c r="CH76" s="98"/>
      <c r="CI76" s="98"/>
      <c r="CJ76" s="98"/>
      <c r="CK76" s="98"/>
      <c r="CL76" s="98"/>
      <c r="CM76" s="98"/>
      <c r="CN76" s="98"/>
      <c r="CO76" s="98"/>
      <c r="CP76" s="98"/>
      <c r="CQ76" s="98"/>
      <c r="CR76" s="99"/>
      <c r="CS76" s="100"/>
      <c r="CT76" s="98"/>
      <c r="CU76" s="98"/>
      <c r="CV76" s="98"/>
      <c r="CW76" s="98"/>
      <c r="CX76" s="98"/>
      <c r="CY76" s="98"/>
      <c r="CZ76" s="98"/>
      <c r="DA76" s="98"/>
      <c r="DB76" s="98"/>
      <c r="DC76" s="98"/>
      <c r="DD76" s="98"/>
      <c r="DE76" s="99"/>
      <c r="DF76" s="54"/>
      <c r="DG76" s="54"/>
      <c r="DH76" s="54"/>
      <c r="DI76" s="54"/>
      <c r="DJ76" s="54"/>
      <c r="DK76" s="54"/>
      <c r="DL76" s="54"/>
      <c r="DM76" s="64" t="s">
        <v>59</v>
      </c>
    </row>
    <row r="77" spans="1:117" ht="21" customHeight="1">
      <c r="A77" s="122" t="s">
        <v>151</v>
      </c>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20" t="s">
        <v>152</v>
      </c>
      <c r="BY77" s="98"/>
      <c r="BZ77" s="98"/>
      <c r="CA77" s="98"/>
      <c r="CB77" s="98"/>
      <c r="CC77" s="98"/>
      <c r="CD77" s="98"/>
      <c r="CE77" s="99"/>
      <c r="CF77" s="100" t="s">
        <v>153</v>
      </c>
      <c r="CG77" s="98"/>
      <c r="CH77" s="98"/>
      <c r="CI77" s="98"/>
      <c r="CJ77" s="98"/>
      <c r="CK77" s="98"/>
      <c r="CL77" s="98"/>
      <c r="CM77" s="98"/>
      <c r="CN77" s="98"/>
      <c r="CO77" s="98"/>
      <c r="CP77" s="98"/>
      <c r="CQ77" s="98"/>
      <c r="CR77" s="99"/>
      <c r="CS77" s="100"/>
      <c r="CT77" s="98"/>
      <c r="CU77" s="98"/>
      <c r="CV77" s="98"/>
      <c r="CW77" s="98"/>
      <c r="CX77" s="98"/>
      <c r="CY77" s="98"/>
      <c r="CZ77" s="98"/>
      <c r="DA77" s="98"/>
      <c r="DB77" s="98"/>
      <c r="DC77" s="98"/>
      <c r="DD77" s="98"/>
      <c r="DE77" s="99"/>
      <c r="DF77" s="54"/>
      <c r="DG77" s="54"/>
      <c r="DH77" s="54"/>
      <c r="DI77" s="54"/>
      <c r="DJ77" s="54"/>
      <c r="DK77" s="54"/>
      <c r="DL77" s="54"/>
      <c r="DM77" s="64" t="s">
        <v>59</v>
      </c>
    </row>
    <row r="78" spans="1:117" ht="21.75" customHeight="1">
      <c r="A78" s="146" t="s">
        <v>154</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20" t="s">
        <v>155</v>
      </c>
      <c r="BY78" s="98"/>
      <c r="BZ78" s="98"/>
      <c r="CA78" s="98"/>
      <c r="CB78" s="98"/>
      <c r="CC78" s="98"/>
      <c r="CD78" s="98"/>
      <c r="CE78" s="99"/>
      <c r="CF78" s="100" t="s">
        <v>153</v>
      </c>
      <c r="CG78" s="98"/>
      <c r="CH78" s="98"/>
      <c r="CI78" s="98"/>
      <c r="CJ78" s="98"/>
      <c r="CK78" s="98"/>
      <c r="CL78" s="98"/>
      <c r="CM78" s="98"/>
      <c r="CN78" s="98"/>
      <c r="CO78" s="98"/>
      <c r="CP78" s="98"/>
      <c r="CQ78" s="98"/>
      <c r="CR78" s="99"/>
      <c r="CS78" s="100"/>
      <c r="CT78" s="98"/>
      <c r="CU78" s="98"/>
      <c r="CV78" s="98"/>
      <c r="CW78" s="98"/>
      <c r="CX78" s="98"/>
      <c r="CY78" s="98"/>
      <c r="CZ78" s="98"/>
      <c r="DA78" s="98"/>
      <c r="DB78" s="98"/>
      <c r="DC78" s="98"/>
      <c r="DD78" s="98"/>
      <c r="DE78" s="99"/>
      <c r="DF78" s="54"/>
      <c r="DG78" s="54"/>
      <c r="DH78" s="54"/>
      <c r="DI78" s="54"/>
      <c r="DJ78" s="54"/>
      <c r="DK78" s="54"/>
      <c r="DL78" s="54"/>
      <c r="DM78" s="64" t="s">
        <v>59</v>
      </c>
    </row>
    <row r="79" spans="1:117" ht="10.5" customHeight="1">
      <c r="A79" s="146" t="s">
        <v>156</v>
      </c>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20" t="s">
        <v>157</v>
      </c>
      <c r="BY79" s="98"/>
      <c r="BZ79" s="98"/>
      <c r="CA79" s="98"/>
      <c r="CB79" s="98"/>
      <c r="CC79" s="98"/>
      <c r="CD79" s="98"/>
      <c r="CE79" s="99"/>
      <c r="CF79" s="100" t="s">
        <v>153</v>
      </c>
      <c r="CG79" s="98"/>
      <c r="CH79" s="98"/>
      <c r="CI79" s="98"/>
      <c r="CJ79" s="98"/>
      <c r="CK79" s="98"/>
      <c r="CL79" s="98"/>
      <c r="CM79" s="98"/>
      <c r="CN79" s="98"/>
      <c r="CO79" s="98"/>
      <c r="CP79" s="98"/>
      <c r="CQ79" s="98"/>
      <c r="CR79" s="99"/>
      <c r="CS79" s="100"/>
      <c r="CT79" s="98"/>
      <c r="CU79" s="98"/>
      <c r="CV79" s="98"/>
      <c r="CW79" s="98"/>
      <c r="CX79" s="98"/>
      <c r="CY79" s="98"/>
      <c r="CZ79" s="98"/>
      <c r="DA79" s="98"/>
      <c r="DB79" s="98"/>
      <c r="DC79" s="98"/>
      <c r="DD79" s="98"/>
      <c r="DE79" s="99"/>
      <c r="DF79" s="54"/>
      <c r="DG79" s="54"/>
      <c r="DH79" s="54"/>
      <c r="DI79" s="54"/>
      <c r="DJ79" s="54"/>
      <c r="DK79" s="54"/>
      <c r="DL79" s="54"/>
      <c r="DM79" s="64" t="s">
        <v>59</v>
      </c>
    </row>
    <row r="80" spans="1:117" ht="10.5" customHeight="1">
      <c r="A80" s="106" t="s">
        <v>158</v>
      </c>
      <c r="B80" s="107"/>
      <c r="C80" s="107"/>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7"/>
      <c r="BR80" s="107"/>
      <c r="BS80" s="107"/>
      <c r="BT80" s="107"/>
      <c r="BU80" s="107"/>
      <c r="BV80" s="107"/>
      <c r="BW80" s="107"/>
      <c r="BX80" s="20" t="s">
        <v>159</v>
      </c>
      <c r="BY80" s="98"/>
      <c r="BZ80" s="98"/>
      <c r="CA80" s="98"/>
      <c r="CB80" s="98"/>
      <c r="CC80" s="98"/>
      <c r="CD80" s="98"/>
      <c r="CE80" s="99"/>
      <c r="CF80" s="100" t="s">
        <v>160</v>
      </c>
      <c r="CG80" s="98"/>
      <c r="CH80" s="98"/>
      <c r="CI80" s="98"/>
      <c r="CJ80" s="98"/>
      <c r="CK80" s="98"/>
      <c r="CL80" s="98"/>
      <c r="CM80" s="98"/>
      <c r="CN80" s="98"/>
      <c r="CO80" s="98"/>
      <c r="CP80" s="98"/>
      <c r="CQ80" s="98"/>
      <c r="CR80" s="99"/>
      <c r="CS80" s="100"/>
      <c r="CT80" s="98"/>
      <c r="CU80" s="98"/>
      <c r="CV80" s="98"/>
      <c r="CW80" s="98"/>
      <c r="CX80" s="98"/>
      <c r="CY80" s="98"/>
      <c r="CZ80" s="98"/>
      <c r="DA80" s="98"/>
      <c r="DB80" s="98"/>
      <c r="DC80" s="98"/>
      <c r="DD80" s="98"/>
      <c r="DE80" s="99"/>
      <c r="DF80" s="54"/>
      <c r="DG80" s="54"/>
      <c r="DH80" s="54"/>
      <c r="DI80" s="54"/>
      <c r="DJ80" s="54"/>
      <c r="DK80" s="54"/>
      <c r="DL80" s="54"/>
      <c r="DM80" s="64" t="s">
        <v>59</v>
      </c>
    </row>
    <row r="81" spans="1:117" ht="21.75" customHeight="1">
      <c r="A81" s="122" t="s">
        <v>161</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20" t="s">
        <v>162</v>
      </c>
      <c r="BY81" s="98"/>
      <c r="BZ81" s="98"/>
      <c r="CA81" s="98"/>
      <c r="CB81" s="98"/>
      <c r="CC81" s="98"/>
      <c r="CD81" s="98"/>
      <c r="CE81" s="99"/>
      <c r="CF81" s="100" t="s">
        <v>163</v>
      </c>
      <c r="CG81" s="98"/>
      <c r="CH81" s="98"/>
      <c r="CI81" s="98"/>
      <c r="CJ81" s="98"/>
      <c r="CK81" s="98"/>
      <c r="CL81" s="98"/>
      <c r="CM81" s="98"/>
      <c r="CN81" s="98"/>
      <c r="CO81" s="98"/>
      <c r="CP81" s="98"/>
      <c r="CQ81" s="98"/>
      <c r="CR81" s="99"/>
      <c r="CS81" s="100"/>
      <c r="CT81" s="98"/>
      <c r="CU81" s="98"/>
      <c r="CV81" s="98"/>
      <c r="CW81" s="98"/>
      <c r="CX81" s="98"/>
      <c r="CY81" s="98"/>
      <c r="CZ81" s="98"/>
      <c r="DA81" s="98"/>
      <c r="DB81" s="98"/>
      <c r="DC81" s="98"/>
      <c r="DD81" s="98"/>
      <c r="DE81" s="99"/>
      <c r="DF81" s="54"/>
      <c r="DG81" s="54"/>
      <c r="DH81" s="54"/>
      <c r="DI81" s="54"/>
      <c r="DJ81" s="54"/>
      <c r="DK81" s="54"/>
      <c r="DL81" s="54"/>
      <c r="DM81" s="64" t="s">
        <v>59</v>
      </c>
    </row>
    <row r="82" spans="1:117" ht="33.75" customHeight="1">
      <c r="A82" s="146" t="s">
        <v>164</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20" t="s">
        <v>165</v>
      </c>
      <c r="BY82" s="98"/>
      <c r="BZ82" s="98"/>
      <c r="CA82" s="98"/>
      <c r="CB82" s="98"/>
      <c r="CC82" s="98"/>
      <c r="CD82" s="98"/>
      <c r="CE82" s="99"/>
      <c r="CF82" s="100" t="s">
        <v>166</v>
      </c>
      <c r="CG82" s="98"/>
      <c r="CH82" s="98"/>
      <c r="CI82" s="98"/>
      <c r="CJ82" s="98"/>
      <c r="CK82" s="98"/>
      <c r="CL82" s="98"/>
      <c r="CM82" s="98"/>
      <c r="CN82" s="98"/>
      <c r="CO82" s="98"/>
      <c r="CP82" s="98"/>
      <c r="CQ82" s="98"/>
      <c r="CR82" s="99"/>
      <c r="CS82" s="100"/>
      <c r="CT82" s="98"/>
      <c r="CU82" s="98"/>
      <c r="CV82" s="98"/>
      <c r="CW82" s="98"/>
      <c r="CX82" s="98"/>
      <c r="CY82" s="98"/>
      <c r="CZ82" s="98"/>
      <c r="DA82" s="98"/>
      <c r="DB82" s="98"/>
      <c r="DC82" s="98"/>
      <c r="DD82" s="98"/>
      <c r="DE82" s="99"/>
      <c r="DF82" s="54"/>
      <c r="DG82" s="54"/>
      <c r="DH82" s="54"/>
      <c r="DI82" s="54"/>
      <c r="DJ82" s="54"/>
      <c r="DK82" s="54"/>
      <c r="DL82" s="54"/>
      <c r="DM82" s="64" t="s">
        <v>59</v>
      </c>
    </row>
    <row r="83" spans="1:117" ht="12.75" customHeight="1">
      <c r="A83" s="146"/>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20"/>
      <c r="BY83" s="98"/>
      <c r="BZ83" s="98"/>
      <c r="CA83" s="98"/>
      <c r="CB83" s="98"/>
      <c r="CC83" s="98"/>
      <c r="CD83" s="98"/>
      <c r="CE83" s="99"/>
      <c r="CF83" s="100"/>
      <c r="CG83" s="98"/>
      <c r="CH83" s="98"/>
      <c r="CI83" s="98"/>
      <c r="CJ83" s="98"/>
      <c r="CK83" s="98"/>
      <c r="CL83" s="98"/>
      <c r="CM83" s="98"/>
      <c r="CN83" s="98"/>
      <c r="CO83" s="98"/>
      <c r="CP83" s="98"/>
      <c r="CQ83" s="98"/>
      <c r="CR83" s="99"/>
      <c r="CS83" s="100"/>
      <c r="CT83" s="98"/>
      <c r="CU83" s="98"/>
      <c r="CV83" s="98"/>
      <c r="CW83" s="98"/>
      <c r="CX83" s="98"/>
      <c r="CY83" s="98"/>
      <c r="CZ83" s="98"/>
      <c r="DA83" s="98"/>
      <c r="DB83" s="98"/>
      <c r="DC83" s="98"/>
      <c r="DD83" s="98"/>
      <c r="DE83" s="99"/>
      <c r="DF83" s="54"/>
      <c r="DG83" s="54"/>
      <c r="DH83" s="54"/>
      <c r="DI83" s="54"/>
      <c r="DJ83" s="54"/>
      <c r="DK83" s="54"/>
      <c r="DL83" s="54"/>
      <c r="DM83" s="64"/>
    </row>
    <row r="84" spans="1:117" ht="21.75" customHeight="1">
      <c r="A84" s="122" t="s">
        <v>167</v>
      </c>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c r="BX84" s="20" t="s">
        <v>168</v>
      </c>
      <c r="BY84" s="98"/>
      <c r="BZ84" s="98"/>
      <c r="CA84" s="98"/>
      <c r="CB84" s="98"/>
      <c r="CC84" s="98"/>
      <c r="CD84" s="98"/>
      <c r="CE84" s="99"/>
      <c r="CF84" s="100" t="s">
        <v>169</v>
      </c>
      <c r="CG84" s="98"/>
      <c r="CH84" s="98"/>
      <c r="CI84" s="98"/>
      <c r="CJ84" s="98"/>
      <c r="CK84" s="98"/>
      <c r="CL84" s="98"/>
      <c r="CM84" s="98"/>
      <c r="CN84" s="98"/>
      <c r="CO84" s="98"/>
      <c r="CP84" s="98"/>
      <c r="CQ84" s="98"/>
      <c r="CR84" s="99"/>
      <c r="CS84" s="100"/>
      <c r="CT84" s="98"/>
      <c r="CU84" s="98"/>
      <c r="CV84" s="98"/>
      <c r="CW84" s="98"/>
      <c r="CX84" s="98"/>
      <c r="CY84" s="98"/>
      <c r="CZ84" s="98"/>
      <c r="DA84" s="98"/>
      <c r="DB84" s="98"/>
      <c r="DC84" s="98"/>
      <c r="DD84" s="98"/>
      <c r="DE84" s="99"/>
      <c r="DF84" s="54"/>
      <c r="DG84" s="54"/>
      <c r="DH84" s="54"/>
      <c r="DI84" s="54"/>
      <c r="DJ84" s="54"/>
      <c r="DK84" s="54"/>
      <c r="DL84" s="54"/>
      <c r="DM84" s="64" t="s">
        <v>59</v>
      </c>
    </row>
    <row r="85" spans="1:117" ht="33.75" customHeight="1">
      <c r="A85" s="122" t="s">
        <v>170</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20" t="s">
        <v>171</v>
      </c>
      <c r="BY85" s="98"/>
      <c r="BZ85" s="98"/>
      <c r="CA85" s="98"/>
      <c r="CB85" s="98"/>
      <c r="CC85" s="98"/>
      <c r="CD85" s="98"/>
      <c r="CE85" s="99"/>
      <c r="CF85" s="100" t="s">
        <v>172</v>
      </c>
      <c r="CG85" s="98"/>
      <c r="CH85" s="98"/>
      <c r="CI85" s="98"/>
      <c r="CJ85" s="98"/>
      <c r="CK85" s="98"/>
      <c r="CL85" s="98"/>
      <c r="CM85" s="98"/>
      <c r="CN85" s="98"/>
      <c r="CO85" s="98"/>
      <c r="CP85" s="98"/>
      <c r="CQ85" s="98"/>
      <c r="CR85" s="99"/>
      <c r="CS85" s="100"/>
      <c r="CT85" s="98"/>
      <c r="CU85" s="98"/>
      <c r="CV85" s="98"/>
      <c r="CW85" s="98"/>
      <c r="CX85" s="98"/>
      <c r="CY85" s="98"/>
      <c r="CZ85" s="98"/>
      <c r="DA85" s="98"/>
      <c r="DB85" s="98"/>
      <c r="DC85" s="98"/>
      <c r="DD85" s="98"/>
      <c r="DE85" s="99"/>
      <c r="DF85" s="54"/>
      <c r="DG85" s="54"/>
      <c r="DH85" s="54"/>
      <c r="DI85" s="54"/>
      <c r="DJ85" s="54"/>
      <c r="DK85" s="54"/>
      <c r="DL85" s="54"/>
      <c r="DM85" s="64" t="s">
        <v>59</v>
      </c>
    </row>
    <row r="86" spans="1:117" ht="27.75" customHeight="1">
      <c r="A86" s="122" t="s">
        <v>173</v>
      </c>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20" t="s">
        <v>174</v>
      </c>
      <c r="BY86" s="98"/>
      <c r="BZ86" s="98"/>
      <c r="CA86" s="98"/>
      <c r="CB86" s="98"/>
      <c r="CC86" s="98"/>
      <c r="CD86" s="98"/>
      <c r="CE86" s="99"/>
      <c r="CF86" s="100" t="s">
        <v>175</v>
      </c>
      <c r="CG86" s="98"/>
      <c r="CH86" s="98"/>
      <c r="CI86" s="98"/>
      <c r="CJ86" s="98"/>
      <c r="CK86" s="98"/>
      <c r="CL86" s="98"/>
      <c r="CM86" s="98"/>
      <c r="CN86" s="98"/>
      <c r="CO86" s="98"/>
      <c r="CP86" s="98"/>
      <c r="CQ86" s="98"/>
      <c r="CR86" s="99"/>
      <c r="CS86" s="100"/>
      <c r="CT86" s="98"/>
      <c r="CU86" s="98"/>
      <c r="CV86" s="98"/>
      <c r="CW86" s="98"/>
      <c r="CX86" s="98"/>
      <c r="CY86" s="98"/>
      <c r="CZ86" s="98"/>
      <c r="DA86" s="98"/>
      <c r="DB86" s="98"/>
      <c r="DC86" s="98"/>
      <c r="DD86" s="98"/>
      <c r="DE86" s="99"/>
      <c r="DF86" s="54"/>
      <c r="DG86" s="54"/>
      <c r="DH86" s="54"/>
      <c r="DI86" s="54"/>
      <c r="DJ86" s="54"/>
      <c r="DK86" s="54"/>
      <c r="DL86" s="54"/>
      <c r="DM86" s="64" t="s">
        <v>59</v>
      </c>
    </row>
    <row r="87" spans="1:117" ht="27.75" customHeight="1">
      <c r="A87" s="106" t="s">
        <v>176</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20" t="s">
        <v>177</v>
      </c>
      <c r="BY87" s="98"/>
      <c r="BZ87" s="98"/>
      <c r="CA87" s="98"/>
      <c r="CB87" s="98"/>
      <c r="CC87" s="98"/>
      <c r="CD87" s="98"/>
      <c r="CE87" s="99"/>
      <c r="CF87" s="100" t="s">
        <v>178</v>
      </c>
      <c r="CG87" s="98"/>
      <c r="CH87" s="98"/>
      <c r="CI87" s="98"/>
      <c r="CJ87" s="98"/>
      <c r="CK87" s="98"/>
      <c r="CL87" s="98"/>
      <c r="CM87" s="98"/>
      <c r="CN87" s="98"/>
      <c r="CO87" s="98"/>
      <c r="CP87" s="98"/>
      <c r="CQ87" s="98"/>
      <c r="CR87" s="99"/>
      <c r="CS87" s="100"/>
      <c r="CT87" s="98"/>
      <c r="CU87" s="98"/>
      <c r="CV87" s="98"/>
      <c r="CW87" s="98"/>
      <c r="CX87" s="98"/>
      <c r="CY87" s="98"/>
      <c r="CZ87" s="98"/>
      <c r="DA87" s="98"/>
      <c r="DB87" s="98"/>
      <c r="DC87" s="98"/>
      <c r="DD87" s="98"/>
      <c r="DE87" s="99"/>
      <c r="DF87" s="54">
        <f>DF88+DF89+DF90</f>
        <v>89039</v>
      </c>
      <c r="DG87" s="54">
        <f>DG88+DG89+DG90</f>
        <v>28986</v>
      </c>
      <c r="DH87" s="54">
        <f>DH88+DH89+DH90</f>
        <v>20018</v>
      </c>
      <c r="DI87" s="54">
        <f>DI88+DI89+DI90</f>
        <v>21202.14</v>
      </c>
      <c r="DJ87" s="54">
        <f>DJ88+DJ89+DJ90</f>
        <v>18832.86</v>
      </c>
      <c r="DK87" s="54">
        <f>DK88+DK89+DK90</f>
        <v>89039</v>
      </c>
      <c r="DL87" s="54">
        <f>DL88+DL89+DL90</f>
        <v>89039</v>
      </c>
      <c r="DM87" s="64" t="s">
        <v>59</v>
      </c>
    </row>
    <row r="88" spans="1:123" ht="27.75" customHeight="1">
      <c r="A88" s="122" t="s">
        <v>179</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20" t="s">
        <v>180</v>
      </c>
      <c r="BY88" s="98"/>
      <c r="BZ88" s="98"/>
      <c r="CA88" s="98"/>
      <c r="CB88" s="98"/>
      <c r="CC88" s="98"/>
      <c r="CD88" s="98"/>
      <c r="CE88" s="99"/>
      <c r="CF88" s="100" t="s">
        <v>181</v>
      </c>
      <c r="CG88" s="98"/>
      <c r="CH88" s="98"/>
      <c r="CI88" s="98"/>
      <c r="CJ88" s="98"/>
      <c r="CK88" s="98"/>
      <c r="CL88" s="98"/>
      <c r="CM88" s="98"/>
      <c r="CN88" s="98"/>
      <c r="CO88" s="98"/>
      <c r="CP88" s="98"/>
      <c r="CQ88" s="98"/>
      <c r="CR88" s="99"/>
      <c r="CS88" s="100" t="s">
        <v>182</v>
      </c>
      <c r="CT88" s="98"/>
      <c r="CU88" s="98"/>
      <c r="CV88" s="98"/>
      <c r="CW88" s="98"/>
      <c r="CX88" s="98"/>
      <c r="CY88" s="98"/>
      <c r="CZ88" s="98"/>
      <c r="DA88" s="98"/>
      <c r="DB88" s="98"/>
      <c r="DC88" s="98"/>
      <c r="DD88" s="98"/>
      <c r="DE88" s="99"/>
      <c r="DF88" s="54">
        <f>DG88+DH88+DI88+DJ88</f>
        <v>89039</v>
      </c>
      <c r="DG88" s="54">
        <f>18897+1121+8968</f>
        <v>28986</v>
      </c>
      <c r="DH88" s="54">
        <f>18897+1121</f>
        <v>20018</v>
      </c>
      <c r="DI88" s="54">
        <f>20081.14+1121</f>
        <v>21202.14</v>
      </c>
      <c r="DJ88" s="54">
        <f>17711.86+1121</f>
        <v>18832.86</v>
      </c>
      <c r="DK88" s="54">
        <v>89039</v>
      </c>
      <c r="DL88" s="54">
        <f>DK88</f>
        <v>89039</v>
      </c>
      <c r="DM88" s="64" t="s">
        <v>59</v>
      </c>
      <c r="DN88" s="5">
        <f>1121+8968+18897</f>
        <v>28986</v>
      </c>
      <c r="DO88" s="5">
        <f>1121+18897</f>
        <v>20018</v>
      </c>
      <c r="DP88" s="5">
        <f>1121+20081.14</f>
        <v>21202.14</v>
      </c>
      <c r="DQ88" s="5">
        <f>1121+17711.86</f>
        <v>18832.86</v>
      </c>
      <c r="DR88" s="5">
        <f>4484+8968+75587</f>
        <v>89039</v>
      </c>
      <c r="DS88" s="5">
        <f>4484+8968+75587</f>
        <v>89039</v>
      </c>
    </row>
    <row r="89" spans="1:117" ht="27.75" customHeight="1">
      <c r="A89" s="122" t="s">
        <v>183</v>
      </c>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20" t="s">
        <v>184</v>
      </c>
      <c r="BY89" s="98"/>
      <c r="BZ89" s="98"/>
      <c r="CA89" s="98"/>
      <c r="CB89" s="98"/>
      <c r="CC89" s="98"/>
      <c r="CD89" s="98"/>
      <c r="CE89" s="99"/>
      <c r="CF89" s="100" t="s">
        <v>185</v>
      </c>
      <c r="CG89" s="98"/>
      <c r="CH89" s="98"/>
      <c r="CI89" s="98"/>
      <c r="CJ89" s="98"/>
      <c r="CK89" s="98"/>
      <c r="CL89" s="98"/>
      <c r="CM89" s="98"/>
      <c r="CN89" s="98"/>
      <c r="CO89" s="98"/>
      <c r="CP89" s="98"/>
      <c r="CQ89" s="98"/>
      <c r="CR89" s="99"/>
      <c r="CS89" s="100" t="s">
        <v>182</v>
      </c>
      <c r="CT89" s="98"/>
      <c r="CU89" s="98"/>
      <c r="CV89" s="98"/>
      <c r="CW89" s="98"/>
      <c r="CX89" s="98"/>
      <c r="CY89" s="98"/>
      <c r="CZ89" s="98"/>
      <c r="DA89" s="98"/>
      <c r="DB89" s="98"/>
      <c r="DC89" s="98"/>
      <c r="DD89" s="98"/>
      <c r="DE89" s="99"/>
      <c r="DF89" s="54">
        <f>DG89+DH89+DI89+DJ89</f>
        <v>0</v>
      </c>
      <c r="DG89" s="54"/>
      <c r="DH89" s="54"/>
      <c r="DI89" s="54"/>
      <c r="DJ89" s="54"/>
      <c r="DK89" s="54"/>
      <c r="DL89" s="54"/>
      <c r="DM89" s="64" t="s">
        <v>59</v>
      </c>
    </row>
    <row r="90" spans="1:117" ht="27.75" customHeight="1">
      <c r="A90" s="122" t="s">
        <v>186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20" t="s">
        <v>187</v>
      </c>
      <c r="BY90" s="98"/>
      <c r="BZ90" s="98"/>
      <c r="CA90" s="98"/>
      <c r="CB90" s="98"/>
      <c r="CC90" s="98"/>
      <c r="CD90" s="98"/>
      <c r="CE90" s="99"/>
      <c r="CF90" s="100" t="s">
        <v>188</v>
      </c>
      <c r="CG90" s="98"/>
      <c r="CH90" s="98"/>
      <c r="CI90" s="98"/>
      <c r="CJ90" s="98"/>
      <c r="CK90" s="98"/>
      <c r="CL90" s="98"/>
      <c r="CM90" s="98"/>
      <c r="CN90" s="98"/>
      <c r="CO90" s="98"/>
      <c r="CP90" s="98"/>
      <c r="CQ90" s="98"/>
      <c r="CR90" s="99"/>
      <c r="CS90" s="100"/>
      <c r="CT90" s="98"/>
      <c r="CU90" s="98"/>
      <c r="CV90" s="98"/>
      <c r="CW90" s="98"/>
      <c r="CX90" s="98"/>
      <c r="CY90" s="98"/>
      <c r="CZ90" s="98"/>
      <c r="DA90" s="98"/>
      <c r="DB90" s="98"/>
      <c r="DC90" s="98"/>
      <c r="DD90" s="98"/>
      <c r="DE90" s="99"/>
      <c r="DF90" s="54">
        <f>DF91+DF92+DF93</f>
        <v>0</v>
      </c>
      <c r="DG90" s="54"/>
      <c r="DH90" s="54"/>
      <c r="DI90" s="54"/>
      <c r="DJ90" s="54">
        <f>DJ91+DJ92+DJ93</f>
        <v>0</v>
      </c>
      <c r="DK90" s="54"/>
      <c r="DL90" s="54"/>
      <c r="DM90" s="64" t="s">
        <v>59</v>
      </c>
    </row>
    <row r="91" spans="1:117" ht="27.75" customHeight="1">
      <c r="A91" s="122" t="s">
        <v>189</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20" t="s">
        <v>190</v>
      </c>
      <c r="BY91" s="98"/>
      <c r="BZ91" s="98"/>
      <c r="CA91" s="98"/>
      <c r="CB91" s="98"/>
      <c r="CC91" s="98"/>
      <c r="CD91" s="98"/>
      <c r="CE91" s="99"/>
      <c r="CF91" s="100" t="s">
        <v>188</v>
      </c>
      <c r="CG91" s="98"/>
      <c r="CH91" s="98"/>
      <c r="CI91" s="98"/>
      <c r="CJ91" s="98"/>
      <c r="CK91" s="98"/>
      <c r="CL91" s="98"/>
      <c r="CM91" s="98"/>
      <c r="CN91" s="98"/>
      <c r="CO91" s="98"/>
      <c r="CP91" s="98"/>
      <c r="CQ91" s="98"/>
      <c r="CR91" s="99"/>
      <c r="CS91" s="100" t="s">
        <v>182</v>
      </c>
      <c r="CT91" s="98"/>
      <c r="CU91" s="98"/>
      <c r="CV91" s="98"/>
      <c r="CW91" s="98"/>
      <c r="CX91" s="98"/>
      <c r="CY91" s="98"/>
      <c r="CZ91" s="98"/>
      <c r="DA91" s="98"/>
      <c r="DB91" s="98"/>
      <c r="DC91" s="98"/>
      <c r="DD91" s="98"/>
      <c r="DE91" s="99"/>
      <c r="DF91" s="54">
        <f>DG91+DH91+DI91+DJ91</f>
        <v>0</v>
      </c>
      <c r="DG91" s="54"/>
      <c r="DH91" s="54"/>
      <c r="DI91" s="54"/>
      <c r="DJ91" s="54"/>
      <c r="DK91" s="54"/>
      <c r="DL91" s="54"/>
      <c r="DM91" s="64" t="s">
        <v>59</v>
      </c>
    </row>
    <row r="92" spans="1:117" ht="27.75" customHeight="1">
      <c r="A92" s="122" t="s">
        <v>191</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20" t="s">
        <v>192</v>
      </c>
      <c r="BY92" s="98"/>
      <c r="BZ92" s="98"/>
      <c r="CA92" s="98"/>
      <c r="CB92" s="98"/>
      <c r="CC92" s="98"/>
      <c r="CD92" s="98"/>
      <c r="CE92" s="99"/>
      <c r="CF92" s="100" t="s">
        <v>188</v>
      </c>
      <c r="CG92" s="98"/>
      <c r="CH92" s="98"/>
      <c r="CI92" s="98"/>
      <c r="CJ92" s="98"/>
      <c r="CK92" s="98"/>
      <c r="CL92" s="98"/>
      <c r="CM92" s="98"/>
      <c r="CN92" s="98"/>
      <c r="CO92" s="98"/>
      <c r="CP92" s="98"/>
      <c r="CQ92" s="98"/>
      <c r="CR92" s="99"/>
      <c r="CS92" s="100" t="s">
        <v>193</v>
      </c>
      <c r="CT92" s="98"/>
      <c r="CU92" s="98"/>
      <c r="CV92" s="98"/>
      <c r="CW92" s="98"/>
      <c r="CX92" s="98"/>
      <c r="CY92" s="98"/>
      <c r="CZ92" s="98"/>
      <c r="DA92" s="98"/>
      <c r="DB92" s="98"/>
      <c r="DC92" s="98"/>
      <c r="DD92" s="98"/>
      <c r="DE92" s="99"/>
      <c r="DF92" s="54">
        <f>DG92+DH92+DI92+DJ92</f>
        <v>0</v>
      </c>
      <c r="DG92" s="54"/>
      <c r="DH92" s="54"/>
      <c r="DI92" s="54"/>
      <c r="DJ92" s="54"/>
      <c r="DK92" s="54"/>
      <c r="DL92" s="54"/>
      <c r="DM92" s="64"/>
    </row>
    <row r="93" spans="1:117" ht="27.75" customHeight="1">
      <c r="A93" s="122" t="s">
        <v>194</v>
      </c>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20" t="s">
        <v>195</v>
      </c>
      <c r="BY93" s="98"/>
      <c r="BZ93" s="98"/>
      <c r="CA93" s="98"/>
      <c r="CB93" s="98"/>
      <c r="CC93" s="98"/>
      <c r="CD93" s="98"/>
      <c r="CE93" s="99"/>
      <c r="CF93" s="100" t="s">
        <v>188</v>
      </c>
      <c r="CG93" s="98"/>
      <c r="CH93" s="98"/>
      <c r="CI93" s="98"/>
      <c r="CJ93" s="98"/>
      <c r="CK93" s="98"/>
      <c r="CL93" s="98"/>
      <c r="CM93" s="98"/>
      <c r="CN93" s="98"/>
      <c r="CO93" s="98"/>
      <c r="CP93" s="98"/>
      <c r="CQ93" s="98"/>
      <c r="CR93" s="99"/>
      <c r="CS93" s="100" t="s">
        <v>196</v>
      </c>
      <c r="CT93" s="98"/>
      <c r="CU93" s="98"/>
      <c r="CV93" s="98"/>
      <c r="CW93" s="98"/>
      <c r="CX93" s="98"/>
      <c r="CY93" s="98"/>
      <c r="CZ93" s="98"/>
      <c r="DA93" s="98"/>
      <c r="DB93" s="98"/>
      <c r="DC93" s="98"/>
      <c r="DD93" s="98"/>
      <c r="DE93" s="99"/>
      <c r="DF93" s="54">
        <f>DG93+DH93+DI93+DJ93</f>
        <v>0</v>
      </c>
      <c r="DG93" s="54"/>
      <c r="DH93" s="54"/>
      <c r="DI93" s="54"/>
      <c r="DJ93" s="54"/>
      <c r="DK93" s="54"/>
      <c r="DL93" s="54"/>
      <c r="DM93" s="64"/>
    </row>
    <row r="94" spans="1:117" ht="27.75" customHeight="1">
      <c r="A94" s="106" t="s">
        <v>197</v>
      </c>
      <c r="B94" s="107"/>
      <c r="C94" s="107"/>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07"/>
      <c r="BR94" s="107"/>
      <c r="BS94" s="107"/>
      <c r="BT94" s="107"/>
      <c r="BU94" s="107"/>
      <c r="BV94" s="107"/>
      <c r="BW94" s="107"/>
      <c r="BX94" s="20" t="s">
        <v>198</v>
      </c>
      <c r="BY94" s="98"/>
      <c r="BZ94" s="98"/>
      <c r="CA94" s="98"/>
      <c r="CB94" s="98"/>
      <c r="CC94" s="98"/>
      <c r="CD94" s="98"/>
      <c r="CE94" s="99"/>
      <c r="CF94" s="100" t="s">
        <v>59</v>
      </c>
      <c r="CG94" s="98"/>
      <c r="CH94" s="98"/>
      <c r="CI94" s="98"/>
      <c r="CJ94" s="98"/>
      <c r="CK94" s="98"/>
      <c r="CL94" s="98"/>
      <c r="CM94" s="98"/>
      <c r="CN94" s="98"/>
      <c r="CO94" s="98"/>
      <c r="CP94" s="98"/>
      <c r="CQ94" s="98"/>
      <c r="CR94" s="99"/>
      <c r="CS94" s="100"/>
      <c r="CT94" s="98"/>
      <c r="CU94" s="98"/>
      <c r="CV94" s="98"/>
      <c r="CW94" s="98"/>
      <c r="CX94" s="98"/>
      <c r="CY94" s="98"/>
      <c r="CZ94" s="98"/>
      <c r="DA94" s="98"/>
      <c r="DB94" s="98"/>
      <c r="DC94" s="98"/>
      <c r="DD94" s="98"/>
      <c r="DE94" s="99"/>
      <c r="DF94" s="54"/>
      <c r="DG94" s="54"/>
      <c r="DH94" s="54"/>
      <c r="DI94" s="54"/>
      <c r="DJ94" s="54"/>
      <c r="DK94" s="54"/>
      <c r="DL94" s="54"/>
      <c r="DM94" s="64" t="s">
        <v>59</v>
      </c>
    </row>
    <row r="95" spans="1:117" ht="21.75" customHeight="1">
      <c r="A95" s="122" t="s">
        <v>199</v>
      </c>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20" t="s">
        <v>200</v>
      </c>
      <c r="BY95" s="98"/>
      <c r="BZ95" s="98"/>
      <c r="CA95" s="98"/>
      <c r="CB95" s="98"/>
      <c r="CC95" s="98"/>
      <c r="CD95" s="98"/>
      <c r="CE95" s="99"/>
      <c r="CF95" s="100" t="s">
        <v>201</v>
      </c>
      <c r="CG95" s="98"/>
      <c r="CH95" s="98"/>
      <c r="CI95" s="98"/>
      <c r="CJ95" s="98"/>
      <c r="CK95" s="98"/>
      <c r="CL95" s="98"/>
      <c r="CM95" s="98"/>
      <c r="CN95" s="98"/>
      <c r="CO95" s="98"/>
      <c r="CP95" s="98"/>
      <c r="CQ95" s="98"/>
      <c r="CR95" s="99"/>
      <c r="CS95" s="100"/>
      <c r="CT95" s="98"/>
      <c r="CU95" s="98"/>
      <c r="CV95" s="98"/>
      <c r="CW95" s="98"/>
      <c r="CX95" s="98"/>
      <c r="CY95" s="98"/>
      <c r="CZ95" s="98"/>
      <c r="DA95" s="98"/>
      <c r="DB95" s="98"/>
      <c r="DC95" s="98"/>
      <c r="DD95" s="98"/>
      <c r="DE95" s="99"/>
      <c r="DF95" s="54"/>
      <c r="DG95" s="54"/>
      <c r="DH95" s="54"/>
      <c r="DI95" s="54"/>
      <c r="DJ95" s="54"/>
      <c r="DK95" s="54"/>
      <c r="DL95" s="54"/>
      <c r="DM95" s="64" t="s">
        <v>59</v>
      </c>
    </row>
    <row r="96" spans="1:117" ht="10.5" customHeight="1">
      <c r="A96" s="122" t="s">
        <v>202</v>
      </c>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20" t="s">
        <v>203</v>
      </c>
      <c r="BY96" s="98"/>
      <c r="BZ96" s="98"/>
      <c r="CA96" s="98"/>
      <c r="CB96" s="98"/>
      <c r="CC96" s="98"/>
      <c r="CD96" s="98"/>
      <c r="CE96" s="99"/>
      <c r="CF96" s="100" t="s">
        <v>204</v>
      </c>
      <c r="CG96" s="98"/>
      <c r="CH96" s="98"/>
      <c r="CI96" s="98"/>
      <c r="CJ96" s="98"/>
      <c r="CK96" s="98"/>
      <c r="CL96" s="98"/>
      <c r="CM96" s="98"/>
      <c r="CN96" s="98"/>
      <c r="CO96" s="98"/>
      <c r="CP96" s="98"/>
      <c r="CQ96" s="98"/>
      <c r="CR96" s="99"/>
      <c r="CS96" s="100"/>
      <c r="CT96" s="98"/>
      <c r="CU96" s="98"/>
      <c r="CV96" s="98"/>
      <c r="CW96" s="98"/>
      <c r="CX96" s="98"/>
      <c r="CY96" s="98"/>
      <c r="CZ96" s="98"/>
      <c r="DA96" s="98"/>
      <c r="DB96" s="98"/>
      <c r="DC96" s="98"/>
      <c r="DD96" s="98"/>
      <c r="DE96" s="99"/>
      <c r="DF96" s="54"/>
      <c r="DG96" s="54"/>
      <c r="DH96" s="54"/>
      <c r="DI96" s="54"/>
      <c r="DJ96" s="54"/>
      <c r="DK96" s="54"/>
      <c r="DL96" s="54"/>
      <c r="DM96" s="64" t="s">
        <v>59</v>
      </c>
    </row>
    <row r="97" spans="1:117" ht="21.75" customHeight="1">
      <c r="A97" s="122" t="s">
        <v>205</v>
      </c>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20" t="s">
        <v>206</v>
      </c>
      <c r="BY97" s="98"/>
      <c r="BZ97" s="98"/>
      <c r="CA97" s="98"/>
      <c r="CB97" s="98"/>
      <c r="CC97" s="98"/>
      <c r="CD97" s="98"/>
      <c r="CE97" s="99"/>
      <c r="CF97" s="100" t="s">
        <v>207</v>
      </c>
      <c r="CG97" s="98"/>
      <c r="CH97" s="98"/>
      <c r="CI97" s="98"/>
      <c r="CJ97" s="98"/>
      <c r="CK97" s="98"/>
      <c r="CL97" s="98"/>
      <c r="CM97" s="98"/>
      <c r="CN97" s="98"/>
      <c r="CO97" s="98"/>
      <c r="CP97" s="98"/>
      <c r="CQ97" s="98"/>
      <c r="CR97" s="99"/>
      <c r="CS97" s="100"/>
      <c r="CT97" s="98"/>
      <c r="CU97" s="98"/>
      <c r="CV97" s="98"/>
      <c r="CW97" s="98"/>
      <c r="CX97" s="98"/>
      <c r="CY97" s="98"/>
      <c r="CZ97" s="98"/>
      <c r="DA97" s="98"/>
      <c r="DB97" s="98"/>
      <c r="DC97" s="98"/>
      <c r="DD97" s="98"/>
      <c r="DE97" s="99"/>
      <c r="DF97" s="54"/>
      <c r="DG97" s="54"/>
      <c r="DH97" s="54"/>
      <c r="DI97" s="54"/>
      <c r="DJ97" s="54"/>
      <c r="DK97" s="54"/>
      <c r="DL97" s="54"/>
      <c r="DM97" s="64" t="s">
        <v>59</v>
      </c>
    </row>
    <row r="98" spans="1:117" ht="10.5" customHeight="1">
      <c r="A98" s="106" t="s">
        <v>208</v>
      </c>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20" t="s">
        <v>209</v>
      </c>
      <c r="BY98" s="98"/>
      <c r="BZ98" s="98"/>
      <c r="CA98" s="98"/>
      <c r="CB98" s="98"/>
      <c r="CC98" s="98"/>
      <c r="CD98" s="98"/>
      <c r="CE98" s="99"/>
      <c r="CF98" s="100" t="s">
        <v>59</v>
      </c>
      <c r="CG98" s="98"/>
      <c r="CH98" s="98"/>
      <c r="CI98" s="98"/>
      <c r="CJ98" s="98"/>
      <c r="CK98" s="98"/>
      <c r="CL98" s="98"/>
      <c r="CM98" s="98"/>
      <c r="CN98" s="98"/>
      <c r="CO98" s="98"/>
      <c r="CP98" s="98"/>
      <c r="CQ98" s="98"/>
      <c r="CR98" s="99"/>
      <c r="CS98" s="100"/>
      <c r="CT98" s="98"/>
      <c r="CU98" s="98"/>
      <c r="CV98" s="98"/>
      <c r="CW98" s="98"/>
      <c r="CX98" s="98"/>
      <c r="CY98" s="98"/>
      <c r="CZ98" s="98"/>
      <c r="DA98" s="98"/>
      <c r="DB98" s="98"/>
      <c r="DC98" s="98"/>
      <c r="DD98" s="98"/>
      <c r="DE98" s="99"/>
      <c r="DF98" s="54"/>
      <c r="DG98" s="54"/>
      <c r="DH98" s="54"/>
      <c r="DI98" s="54"/>
      <c r="DJ98" s="54"/>
      <c r="DK98" s="54"/>
      <c r="DL98" s="54"/>
      <c r="DM98" s="64" t="s">
        <v>59</v>
      </c>
    </row>
    <row r="99" spans="1:117" ht="14.25" customHeight="1">
      <c r="A99" s="122" t="s">
        <v>210</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20" t="s">
        <v>211</v>
      </c>
      <c r="BY99" s="98"/>
      <c r="BZ99" s="98"/>
      <c r="CA99" s="98"/>
      <c r="CB99" s="98"/>
      <c r="CC99" s="98"/>
      <c r="CD99" s="98"/>
      <c r="CE99" s="99"/>
      <c r="CF99" s="100" t="s">
        <v>212</v>
      </c>
      <c r="CG99" s="98"/>
      <c r="CH99" s="98"/>
      <c r="CI99" s="98"/>
      <c r="CJ99" s="98"/>
      <c r="CK99" s="98"/>
      <c r="CL99" s="98"/>
      <c r="CM99" s="98"/>
      <c r="CN99" s="98"/>
      <c r="CO99" s="98"/>
      <c r="CP99" s="98"/>
      <c r="CQ99" s="98"/>
      <c r="CR99" s="99"/>
      <c r="CS99" s="100" t="s">
        <v>196</v>
      </c>
      <c r="CT99" s="98"/>
      <c r="CU99" s="98"/>
      <c r="CV99" s="98"/>
      <c r="CW99" s="98"/>
      <c r="CX99" s="98"/>
      <c r="CY99" s="98"/>
      <c r="CZ99" s="98"/>
      <c r="DA99" s="98"/>
      <c r="DB99" s="98"/>
      <c r="DC99" s="98"/>
      <c r="DD99" s="98"/>
      <c r="DE99" s="99"/>
      <c r="DF99" s="54">
        <f>DG99+DH99+DI99+DJ99</f>
        <v>0</v>
      </c>
      <c r="DG99" s="54"/>
      <c r="DH99" s="54"/>
      <c r="DI99" s="54"/>
      <c r="DJ99" s="54"/>
      <c r="DK99" s="54"/>
      <c r="DL99" s="54"/>
      <c r="DM99" s="64"/>
    </row>
    <row r="100" spans="1:117" ht="21.75" customHeight="1">
      <c r="A100" s="122" t="s">
        <v>210</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c r="BX100" s="20" t="s">
        <v>211</v>
      </c>
      <c r="BY100" s="98"/>
      <c r="BZ100" s="98"/>
      <c r="CA100" s="98"/>
      <c r="CB100" s="98"/>
      <c r="CC100" s="98"/>
      <c r="CD100" s="98"/>
      <c r="CE100" s="99"/>
      <c r="CF100" s="100" t="s">
        <v>212</v>
      </c>
      <c r="CG100" s="98"/>
      <c r="CH100" s="98"/>
      <c r="CI100" s="98"/>
      <c r="CJ100" s="98"/>
      <c r="CK100" s="98"/>
      <c r="CL100" s="98"/>
      <c r="CM100" s="98"/>
      <c r="CN100" s="98"/>
      <c r="CO100" s="98"/>
      <c r="CP100" s="98"/>
      <c r="CQ100" s="98"/>
      <c r="CR100" s="99"/>
      <c r="CS100" s="100" t="s">
        <v>213</v>
      </c>
      <c r="CT100" s="98"/>
      <c r="CU100" s="98"/>
      <c r="CV100" s="98"/>
      <c r="CW100" s="98"/>
      <c r="CX100" s="98"/>
      <c r="CY100" s="98"/>
      <c r="CZ100" s="98"/>
      <c r="DA100" s="98"/>
      <c r="DB100" s="98"/>
      <c r="DC100" s="98"/>
      <c r="DD100" s="98"/>
      <c r="DE100" s="99"/>
      <c r="DF100" s="54">
        <f>DG100+DH100+DI100+DJ100</f>
        <v>0</v>
      </c>
      <c r="DG100" s="54"/>
      <c r="DH100" s="54"/>
      <c r="DI100" s="54"/>
      <c r="DJ100" s="54"/>
      <c r="DK100" s="54"/>
      <c r="DL100" s="54"/>
      <c r="DM100" s="64" t="s">
        <v>59</v>
      </c>
    </row>
    <row r="101" spans="1:250" s="66" customFormat="1" ht="13.5" customHeight="1">
      <c r="A101" s="154" t="s">
        <v>214</v>
      </c>
      <c r="B101" s="155"/>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02" t="s">
        <v>215</v>
      </c>
      <c r="BY101" s="103"/>
      <c r="BZ101" s="103"/>
      <c r="CA101" s="103"/>
      <c r="CB101" s="103"/>
      <c r="CC101" s="103"/>
      <c r="CD101" s="103"/>
      <c r="CE101" s="104"/>
      <c r="CF101" s="105" t="s">
        <v>59</v>
      </c>
      <c r="CG101" s="103"/>
      <c r="CH101" s="103"/>
      <c r="CI101" s="103"/>
      <c r="CJ101" s="103"/>
      <c r="CK101" s="103"/>
      <c r="CL101" s="103"/>
      <c r="CM101" s="103"/>
      <c r="CN101" s="103"/>
      <c r="CO101" s="103"/>
      <c r="CP101" s="103"/>
      <c r="CQ101" s="103"/>
      <c r="CR101" s="104"/>
      <c r="CS101" s="105"/>
      <c r="CT101" s="103"/>
      <c r="CU101" s="103"/>
      <c r="CV101" s="103"/>
      <c r="CW101" s="103"/>
      <c r="CX101" s="103"/>
      <c r="CY101" s="103"/>
      <c r="CZ101" s="103"/>
      <c r="DA101" s="103"/>
      <c r="DB101" s="103"/>
      <c r="DC101" s="103"/>
      <c r="DD101" s="103"/>
      <c r="DE101" s="104"/>
      <c r="DF101" s="67">
        <f>DF102+DF103+DF104+DF105</f>
        <v>2384364.18</v>
      </c>
      <c r="DG101" s="67">
        <f>DG102+DG103+DG104+DG105</f>
        <v>821509.61</v>
      </c>
      <c r="DH101" s="67">
        <f>DH102+DH103+DH104+DH105</f>
        <v>570847.37</v>
      </c>
      <c r="DI101" s="67">
        <f>DI102+DI103+DI104+DI105</f>
        <v>402514.56</v>
      </c>
      <c r="DJ101" s="67">
        <f>DJ102+DJ103+DJ104+DJ105</f>
        <v>589492.64</v>
      </c>
      <c r="DK101" s="67">
        <f>DK102+DK103+DK104+DK105</f>
        <v>2319478.09</v>
      </c>
      <c r="DL101" s="67">
        <f>DL102+DL103+DL104+DL105</f>
        <v>2319478.09</v>
      </c>
      <c r="DM101" s="197" t="s">
        <v>59</v>
      </c>
      <c r="DN101" s="70">
        <f>Лист2!DF7</f>
        <v>2384364.18</v>
      </c>
      <c r="DO101" s="70">
        <f>Лист2!DG7</f>
        <v>821509.61</v>
      </c>
      <c r="DP101" s="70">
        <f>Лист2!DH7</f>
        <v>570847.37</v>
      </c>
      <c r="DQ101" s="70">
        <f>Лист2!DI7</f>
        <v>402514.56</v>
      </c>
      <c r="DR101" s="70">
        <f>Лист2!DJ7</f>
        <v>589492.64</v>
      </c>
      <c r="DS101" s="70">
        <f>Лист2!DK7</f>
        <v>2319478.09</v>
      </c>
      <c r="DT101" s="70">
        <f>Лист2!DL7</f>
        <v>2319478.09</v>
      </c>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c r="GS101" s="23"/>
      <c r="GT101" s="23"/>
      <c r="GU101" s="23"/>
      <c r="GV101" s="23"/>
      <c r="GW101" s="23"/>
      <c r="GX101" s="23"/>
      <c r="GY101" s="23"/>
      <c r="GZ101" s="23"/>
      <c r="HA101" s="23"/>
      <c r="HB101" s="23"/>
      <c r="HC101" s="23"/>
      <c r="HD101" s="23"/>
      <c r="HE101" s="23"/>
      <c r="HF101" s="23"/>
      <c r="HG101" s="23"/>
      <c r="HH101" s="23"/>
      <c r="HI101" s="23"/>
      <c r="HJ101" s="23"/>
      <c r="HK101" s="23"/>
      <c r="HL101" s="23"/>
      <c r="HM101" s="23"/>
      <c r="HN101" s="23"/>
      <c r="HO101" s="23"/>
      <c r="HP101" s="23"/>
      <c r="HQ101" s="23"/>
      <c r="HR101" s="23"/>
      <c r="HS101" s="23"/>
      <c r="HT101" s="23"/>
      <c r="HU101" s="23"/>
      <c r="HV101" s="23"/>
      <c r="HW101" s="23"/>
      <c r="HX101" s="23"/>
      <c r="HY101" s="23"/>
      <c r="HZ101" s="23"/>
      <c r="IA101" s="23"/>
      <c r="IB101" s="23"/>
      <c r="IC101" s="23"/>
      <c r="ID101" s="23"/>
      <c r="IE101" s="23"/>
      <c r="IF101" s="23"/>
      <c r="IG101" s="23"/>
      <c r="IH101" s="23"/>
      <c r="II101" s="23"/>
      <c r="IJ101" s="23"/>
      <c r="IK101" s="23"/>
      <c r="IL101" s="23"/>
      <c r="IM101" s="23"/>
      <c r="IN101" s="23"/>
      <c r="IO101" s="23"/>
      <c r="IP101" s="23"/>
    </row>
    <row r="102" spans="1:124" ht="21.75" customHeight="1">
      <c r="A102" s="122" t="s">
        <v>216</v>
      </c>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c r="BX102" s="20" t="s">
        <v>217</v>
      </c>
      <c r="BY102" s="98"/>
      <c r="BZ102" s="98"/>
      <c r="CA102" s="98"/>
      <c r="CB102" s="98"/>
      <c r="CC102" s="98"/>
      <c r="CD102" s="98"/>
      <c r="CE102" s="99"/>
      <c r="CF102" s="100" t="s">
        <v>218</v>
      </c>
      <c r="CG102" s="98"/>
      <c r="CH102" s="98"/>
      <c r="CI102" s="98"/>
      <c r="CJ102" s="98"/>
      <c r="CK102" s="98"/>
      <c r="CL102" s="98"/>
      <c r="CM102" s="98"/>
      <c r="CN102" s="98"/>
      <c r="CO102" s="98"/>
      <c r="CP102" s="98"/>
      <c r="CQ102" s="98"/>
      <c r="CR102" s="99"/>
      <c r="CS102" s="100"/>
      <c r="CT102" s="98"/>
      <c r="CU102" s="98"/>
      <c r="CV102" s="98"/>
      <c r="CW102" s="98"/>
      <c r="CX102" s="98"/>
      <c r="CY102" s="98"/>
      <c r="CZ102" s="98"/>
      <c r="DA102" s="98"/>
      <c r="DB102" s="98"/>
      <c r="DC102" s="98"/>
      <c r="DD102" s="98"/>
      <c r="DE102" s="99"/>
      <c r="DF102" s="54"/>
      <c r="DG102" s="54"/>
      <c r="DH102" s="54"/>
      <c r="DI102" s="54"/>
      <c r="DJ102" s="54"/>
      <c r="DK102" s="54"/>
      <c r="DL102" s="54"/>
      <c r="DM102" s="64" t="s">
        <v>59</v>
      </c>
      <c r="DN102" s="49">
        <f>DN101-DF101</f>
        <v>0</v>
      </c>
      <c r="DO102" s="49">
        <f>DO101-DG101</f>
        <v>0</v>
      </c>
      <c r="DP102" s="49">
        <f>DP101-DH101</f>
        <v>0</v>
      </c>
      <c r="DQ102" s="49">
        <f>DQ101-DI101</f>
        <v>0</v>
      </c>
      <c r="DR102" s="49">
        <f>DR101-DJ101</f>
        <v>0</v>
      </c>
      <c r="DS102" s="49">
        <f>DS101-DK101</f>
        <v>0</v>
      </c>
      <c r="DT102" s="49">
        <f>DT101-DL101</f>
        <v>0</v>
      </c>
    </row>
    <row r="103" spans="1:117" ht="10.5" customHeight="1">
      <c r="A103" s="122" t="s">
        <v>219</v>
      </c>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c r="BX103" s="112" t="s">
        <v>220</v>
      </c>
      <c r="BY103" s="110"/>
      <c r="BZ103" s="110"/>
      <c r="CA103" s="110"/>
      <c r="CB103" s="110"/>
      <c r="CC103" s="110"/>
      <c r="CD103" s="110"/>
      <c r="CE103" s="111"/>
      <c r="CF103" s="109" t="s">
        <v>221</v>
      </c>
      <c r="CG103" s="110"/>
      <c r="CH103" s="110"/>
      <c r="CI103" s="110"/>
      <c r="CJ103" s="110"/>
      <c r="CK103" s="110"/>
      <c r="CL103" s="110"/>
      <c r="CM103" s="110"/>
      <c r="CN103" s="110"/>
      <c r="CO103" s="110"/>
      <c r="CP103" s="110"/>
      <c r="CQ103" s="110"/>
      <c r="CR103" s="111"/>
      <c r="CS103" s="109"/>
      <c r="CT103" s="110"/>
      <c r="CU103" s="110"/>
      <c r="CV103" s="110"/>
      <c r="CW103" s="110"/>
      <c r="CX103" s="110"/>
      <c r="CY103" s="110"/>
      <c r="CZ103" s="110"/>
      <c r="DA103" s="110"/>
      <c r="DB103" s="110"/>
      <c r="DC103" s="110"/>
      <c r="DD103" s="110"/>
      <c r="DE103" s="111"/>
      <c r="DF103" s="55"/>
      <c r="DG103" s="55"/>
      <c r="DH103" s="55"/>
      <c r="DI103" s="55"/>
      <c r="DJ103" s="55"/>
      <c r="DK103" s="55"/>
      <c r="DL103" s="55"/>
      <c r="DM103" s="64" t="s">
        <v>59</v>
      </c>
    </row>
    <row r="104" spans="1:117" ht="21.75" customHeight="1">
      <c r="A104" s="122" t="s">
        <v>222</v>
      </c>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c r="BX104" s="37" t="s">
        <v>223</v>
      </c>
      <c r="BY104" s="95"/>
      <c r="BZ104" s="95"/>
      <c r="CA104" s="95"/>
      <c r="CB104" s="95"/>
      <c r="CC104" s="95"/>
      <c r="CD104" s="95"/>
      <c r="CE104" s="96"/>
      <c r="CF104" s="97" t="s">
        <v>224</v>
      </c>
      <c r="CG104" s="95"/>
      <c r="CH104" s="95"/>
      <c r="CI104" s="95"/>
      <c r="CJ104" s="95"/>
      <c r="CK104" s="95"/>
      <c r="CL104" s="95"/>
      <c r="CM104" s="95"/>
      <c r="CN104" s="95"/>
      <c r="CO104" s="95"/>
      <c r="CP104" s="95"/>
      <c r="CQ104" s="95"/>
      <c r="CR104" s="96"/>
      <c r="CS104" s="97"/>
      <c r="CT104" s="95"/>
      <c r="CU104" s="95"/>
      <c r="CV104" s="95"/>
      <c r="CW104" s="95"/>
      <c r="CX104" s="95"/>
      <c r="CY104" s="95"/>
      <c r="CZ104" s="95"/>
      <c r="DA104" s="95"/>
      <c r="DB104" s="95"/>
      <c r="DC104" s="95"/>
      <c r="DD104" s="95"/>
      <c r="DE104" s="96"/>
      <c r="DF104" s="53"/>
      <c r="DG104" s="53"/>
      <c r="DH104" s="53"/>
      <c r="DI104" s="53"/>
      <c r="DJ104" s="53"/>
      <c r="DK104" s="53"/>
      <c r="DL104" s="53"/>
      <c r="DM104" s="64" t="s">
        <v>59</v>
      </c>
    </row>
    <row r="105" spans="1:117" ht="27.75" customHeight="1">
      <c r="A105" s="142" t="s">
        <v>225</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4"/>
      <c r="BX105" s="137" t="s">
        <v>226</v>
      </c>
      <c r="BY105" s="6"/>
      <c r="BZ105" s="6"/>
      <c r="CA105" s="6"/>
      <c r="CB105" s="6"/>
      <c r="CC105" s="6"/>
      <c r="CD105" s="6"/>
      <c r="CE105" s="125"/>
      <c r="CF105" s="124"/>
      <c r="CG105" s="6"/>
      <c r="CH105" s="6"/>
      <c r="CI105" s="6"/>
      <c r="CJ105" s="6"/>
      <c r="CK105" s="6"/>
      <c r="CL105" s="6"/>
      <c r="CM105" s="6"/>
      <c r="CN105" s="6"/>
      <c r="CO105" s="6"/>
      <c r="CP105" s="6"/>
      <c r="CQ105" s="6"/>
      <c r="CR105" s="125"/>
      <c r="CS105" s="124"/>
      <c r="CT105" s="6"/>
      <c r="CU105" s="6"/>
      <c r="CV105" s="6"/>
      <c r="CW105" s="6"/>
      <c r="CX105" s="6"/>
      <c r="CY105" s="6"/>
      <c r="CZ105" s="6"/>
      <c r="DA105" s="6"/>
      <c r="DB105" s="6"/>
      <c r="DC105" s="6"/>
      <c r="DD105" s="6"/>
      <c r="DE105" s="125"/>
      <c r="DF105" s="57">
        <f>DF106+DF108+DF110+DF111+DF112+DF114+DF116+DF117+DF118+DF113+DF115+DF109</f>
        <v>2384364.18</v>
      </c>
      <c r="DG105" s="57">
        <f>DG106+DG108+DG110+DG111+DG112+DG114+DG116+DG117+DG118+DG113+DG115+DG109</f>
        <v>821509.61</v>
      </c>
      <c r="DH105" s="57">
        <f>DH106+DH108+DH110+DH111+DH112+DH114+DH116+DH117+DH118+DH113+DH115+DH109</f>
        <v>570847.37</v>
      </c>
      <c r="DI105" s="57">
        <f>DI106+DI108+DI110+DI111+DI112+DI114+DI116+DI117+DI118+DI113+DI115+DI109</f>
        <v>402514.56</v>
      </c>
      <c r="DJ105" s="57">
        <f>DJ106+DJ108+DJ110+DJ111+DJ112+DJ114+DJ116+DJ117+DJ118+DJ113+DJ115+DJ109</f>
        <v>589492.64</v>
      </c>
      <c r="DK105" s="57">
        <f>DK106+DK108+DK110+DK111+DK112+DK114+DK116+DK117+DK118+DK113+DK115+DK109</f>
        <v>2319478.09</v>
      </c>
      <c r="DL105" s="57">
        <f>DL106+DL108+DL110+DL111+DL112+DL114+DL116+DL117+DL118+DL113+DL115+DL109</f>
        <v>2319478.09</v>
      </c>
      <c r="DM105" s="64" t="s">
        <v>59</v>
      </c>
    </row>
    <row r="106" spans="1:117" ht="27.75" customHeight="1">
      <c r="A106" s="156" t="s">
        <v>227</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57"/>
      <c r="BX106" s="112" t="s">
        <v>228</v>
      </c>
      <c r="BY106" s="110"/>
      <c r="BZ106" s="110"/>
      <c r="CA106" s="110"/>
      <c r="CB106" s="110"/>
      <c r="CC106" s="110"/>
      <c r="CD106" s="110"/>
      <c r="CE106" s="111"/>
      <c r="CF106" s="109" t="s">
        <v>229</v>
      </c>
      <c r="CG106" s="110"/>
      <c r="CH106" s="110"/>
      <c r="CI106" s="110"/>
      <c r="CJ106" s="110"/>
      <c r="CK106" s="110"/>
      <c r="CL106" s="110"/>
      <c r="CM106" s="110"/>
      <c r="CN106" s="110"/>
      <c r="CO106" s="110"/>
      <c r="CP106" s="110"/>
      <c r="CQ106" s="110"/>
      <c r="CR106" s="111"/>
      <c r="CS106" s="109" t="s">
        <v>230</v>
      </c>
      <c r="CT106" s="110"/>
      <c r="CU106" s="110"/>
      <c r="CV106" s="110"/>
      <c r="CW106" s="110"/>
      <c r="CX106" s="110"/>
      <c r="CY106" s="110"/>
      <c r="CZ106" s="110"/>
      <c r="DA106" s="110"/>
      <c r="DB106" s="110"/>
      <c r="DC106" s="110"/>
      <c r="DD106" s="110"/>
      <c r="DE106" s="111"/>
      <c r="DF106" s="55">
        <f>DG106+DH106+DI106+DJ106</f>
        <v>31463.72</v>
      </c>
      <c r="DG106" s="58">
        <f>6000+2963.72</f>
        <v>8963.72</v>
      </c>
      <c r="DH106" s="58">
        <f>5500</f>
        <v>5500</v>
      </c>
      <c r="DI106" s="58">
        <v>11000</v>
      </c>
      <c r="DJ106" s="58">
        <v>6000</v>
      </c>
      <c r="DK106" s="55">
        <f>31400</f>
        <v>31400</v>
      </c>
      <c r="DL106" s="55">
        <f>DK106</f>
        <v>31400</v>
      </c>
      <c r="DM106" s="193" t="s">
        <v>59</v>
      </c>
    </row>
    <row r="107" spans="1:123" ht="27.75" customHeight="1">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9"/>
      <c r="BX107" s="137"/>
      <c r="BY107" s="6"/>
      <c r="BZ107" s="6"/>
      <c r="CA107" s="6"/>
      <c r="CB107" s="6"/>
      <c r="CC107" s="6"/>
      <c r="CD107" s="6"/>
      <c r="CE107" s="125"/>
      <c r="CF107" s="124"/>
      <c r="CG107" s="6"/>
      <c r="CH107" s="6"/>
      <c r="CI107" s="6"/>
      <c r="CJ107" s="6"/>
      <c r="CK107" s="6"/>
      <c r="CL107" s="6"/>
      <c r="CM107" s="6"/>
      <c r="CN107" s="6"/>
      <c r="CO107" s="6"/>
      <c r="CP107" s="6"/>
      <c r="CQ107" s="6"/>
      <c r="CR107" s="125"/>
      <c r="CS107" s="124"/>
      <c r="CT107" s="6"/>
      <c r="CU107" s="6"/>
      <c r="CV107" s="6"/>
      <c r="CW107" s="6"/>
      <c r="CX107" s="6"/>
      <c r="CY107" s="6"/>
      <c r="CZ107" s="6"/>
      <c r="DA107" s="6"/>
      <c r="DB107" s="6"/>
      <c r="DC107" s="6"/>
      <c r="DD107" s="6"/>
      <c r="DE107" s="125"/>
      <c r="DF107" s="57"/>
      <c r="DG107" s="160"/>
      <c r="DH107" s="160"/>
      <c r="DI107" s="160"/>
      <c r="DJ107" s="160"/>
      <c r="DK107" s="57"/>
      <c r="DL107" s="57"/>
      <c r="DM107" s="198"/>
      <c r="DN107" s="5">
        <f>2963.72+6000</f>
        <v>8963.72</v>
      </c>
      <c r="DO107" s="5">
        <v>5500</v>
      </c>
      <c r="DP107" s="5">
        <v>11000</v>
      </c>
      <c r="DQ107" s="5">
        <v>6000</v>
      </c>
      <c r="DR107" s="5">
        <f>2900+28500</f>
        <v>31400</v>
      </c>
      <c r="DS107" s="5">
        <f>2900+28500</f>
        <v>31400</v>
      </c>
    </row>
    <row r="108" spans="1:123" ht="27.75" customHeight="1">
      <c r="A108" s="142" t="s">
        <v>231</v>
      </c>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c r="BU108" s="143"/>
      <c r="BV108" s="143"/>
      <c r="BW108" s="144"/>
      <c r="BX108" s="137" t="s">
        <v>232</v>
      </c>
      <c r="BY108" s="6"/>
      <c r="BZ108" s="6"/>
      <c r="CA108" s="6"/>
      <c r="CB108" s="6"/>
      <c r="CC108" s="6"/>
      <c r="CD108" s="6"/>
      <c r="CE108" s="125"/>
      <c r="CF108" s="124" t="s">
        <v>229</v>
      </c>
      <c r="CG108" s="6"/>
      <c r="CH108" s="6"/>
      <c r="CI108" s="6"/>
      <c r="CJ108" s="6"/>
      <c r="CK108" s="6"/>
      <c r="CL108" s="6"/>
      <c r="CM108" s="6"/>
      <c r="CN108" s="6"/>
      <c r="CO108" s="6"/>
      <c r="CP108" s="6"/>
      <c r="CQ108" s="6"/>
      <c r="CR108" s="125"/>
      <c r="CS108" s="124" t="s">
        <v>233</v>
      </c>
      <c r="CT108" s="6"/>
      <c r="CU108" s="6"/>
      <c r="CV108" s="6"/>
      <c r="CW108" s="6"/>
      <c r="CX108" s="6"/>
      <c r="CY108" s="6"/>
      <c r="CZ108" s="6"/>
      <c r="DA108" s="6"/>
      <c r="DB108" s="6"/>
      <c r="DC108" s="6"/>
      <c r="DD108" s="6"/>
      <c r="DE108" s="125"/>
      <c r="DF108" s="57">
        <f>DG108+DH108+DI108+DJ108</f>
        <v>380495.53</v>
      </c>
      <c r="DG108" s="57">
        <f>4807.28+1383.17+63600</f>
        <v>69790.45</v>
      </c>
      <c r="DH108" s="57">
        <f>54000</f>
        <v>54000</v>
      </c>
      <c r="DI108" s="57">
        <f>4928+39000</f>
        <v>43928</v>
      </c>
      <c r="DJ108" s="57">
        <f>9077+203700.08</f>
        <v>212777.08</v>
      </c>
      <c r="DK108" s="57">
        <f>380559.25-1383.17</f>
        <v>379176.08</v>
      </c>
      <c r="DL108" s="57">
        <f>DK108</f>
        <v>379176.08</v>
      </c>
      <c r="DM108" s="64" t="s">
        <v>59</v>
      </c>
      <c r="DN108" s="5">
        <f>6190.45+63600</f>
        <v>69790.45</v>
      </c>
      <c r="DO108" s="5">
        <f>54000</f>
        <v>54000</v>
      </c>
      <c r="DP108" s="5">
        <f>4928+39000</f>
        <v>43928</v>
      </c>
      <c r="DQ108" s="5">
        <f>9077+203700.08</f>
        <v>212777.08</v>
      </c>
      <c r="DR108" s="5">
        <f>18876+360300.08</f>
        <v>379176.08</v>
      </c>
      <c r="DS108" s="5">
        <f>18876+360300.08</f>
        <v>379176.08</v>
      </c>
    </row>
    <row r="109" spans="1:117" ht="27.75" customHeight="1" hidden="1">
      <c r="A109" s="142"/>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c r="BU109" s="143"/>
      <c r="BV109" s="143"/>
      <c r="BW109" s="144"/>
      <c r="BX109" s="137"/>
      <c r="BY109" s="6"/>
      <c r="BZ109" s="6"/>
      <c r="CA109" s="6"/>
      <c r="CB109" s="6"/>
      <c r="CC109" s="6"/>
      <c r="CD109" s="6"/>
      <c r="CE109" s="125"/>
      <c r="CF109" s="124"/>
      <c r="CG109" s="6"/>
      <c r="CH109" s="6"/>
      <c r="CI109" s="6"/>
      <c r="CJ109" s="6"/>
      <c r="CK109" s="6"/>
      <c r="CL109" s="6"/>
      <c r="CM109" s="6"/>
      <c r="CN109" s="6"/>
      <c r="CO109" s="6"/>
      <c r="CP109" s="6"/>
      <c r="CQ109" s="6"/>
      <c r="CR109" s="125"/>
      <c r="CS109" s="124"/>
      <c r="CT109" s="6"/>
      <c r="CU109" s="6"/>
      <c r="CV109" s="6"/>
      <c r="CW109" s="6"/>
      <c r="CX109" s="6"/>
      <c r="CY109" s="6"/>
      <c r="CZ109" s="6"/>
      <c r="DA109" s="6"/>
      <c r="DB109" s="6"/>
      <c r="DC109" s="6"/>
      <c r="DD109" s="6"/>
      <c r="DE109" s="125"/>
      <c r="DF109" s="57"/>
      <c r="DG109" s="57"/>
      <c r="DH109" s="57"/>
      <c r="DI109" s="57"/>
      <c r="DJ109" s="57"/>
      <c r="DK109" s="57"/>
      <c r="DL109" s="57"/>
      <c r="DM109" s="64"/>
    </row>
    <row r="110" spans="1:123" ht="27.75" customHeight="1">
      <c r="A110" s="142" t="s">
        <v>234</v>
      </c>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c r="BU110" s="143"/>
      <c r="BV110" s="143"/>
      <c r="BW110" s="144"/>
      <c r="BX110" s="137" t="s">
        <v>235</v>
      </c>
      <c r="BY110" s="6"/>
      <c r="BZ110" s="6"/>
      <c r="CA110" s="6"/>
      <c r="CB110" s="6"/>
      <c r="CC110" s="6"/>
      <c r="CD110" s="6"/>
      <c r="CE110" s="125"/>
      <c r="CF110" s="124" t="s">
        <v>229</v>
      </c>
      <c r="CG110" s="6"/>
      <c r="CH110" s="6"/>
      <c r="CI110" s="6"/>
      <c r="CJ110" s="6"/>
      <c r="CK110" s="6"/>
      <c r="CL110" s="6"/>
      <c r="CM110" s="6"/>
      <c r="CN110" s="6"/>
      <c r="CO110" s="6"/>
      <c r="CP110" s="6"/>
      <c r="CQ110" s="6"/>
      <c r="CR110" s="125"/>
      <c r="CS110" s="124" t="s">
        <v>236</v>
      </c>
      <c r="CT110" s="6"/>
      <c r="CU110" s="6"/>
      <c r="CV110" s="6"/>
      <c r="CW110" s="6"/>
      <c r="CX110" s="6"/>
      <c r="CY110" s="6"/>
      <c r="CZ110" s="6"/>
      <c r="DA110" s="6"/>
      <c r="DB110" s="6"/>
      <c r="DC110" s="6"/>
      <c r="DD110" s="6"/>
      <c r="DE110" s="125"/>
      <c r="DF110" s="57">
        <f>DG110+DH110+DI110+DJ110</f>
        <v>167040.69</v>
      </c>
      <c r="DG110" s="57">
        <f>11966.01+22311.89</f>
        <v>34277.9</v>
      </c>
      <c r="DH110" s="57">
        <f>57142.05+6000</f>
        <v>63142.05</v>
      </c>
      <c r="DI110" s="57">
        <f>23343.31+6000</f>
        <v>29343.31</v>
      </c>
      <c r="DJ110" s="57">
        <f>19277.43+21000</f>
        <v>40277.43</v>
      </c>
      <c r="DK110" s="57">
        <f>167040.69</f>
        <v>167040.69</v>
      </c>
      <c r="DL110" s="57">
        <f>DK110</f>
        <v>167040.69</v>
      </c>
      <c r="DM110" s="64" t="s">
        <v>59</v>
      </c>
      <c r="DN110" s="5">
        <f>11966.01+22311.89</f>
        <v>34277.9</v>
      </c>
      <c r="DO110" s="5">
        <f>6000+57142.05</f>
        <v>63142.05</v>
      </c>
      <c r="DP110" s="5">
        <f>6000+23343.31</f>
        <v>29343.31</v>
      </c>
      <c r="DQ110" s="5">
        <f>21000+19277.43</f>
        <v>40277.43</v>
      </c>
      <c r="DR110" s="5">
        <f>55311.89+111728.8</f>
        <v>167040.69</v>
      </c>
      <c r="DS110" s="5">
        <f>55311.89+111728.8</f>
        <v>167040.69</v>
      </c>
    </row>
    <row r="111" spans="1:123" ht="27.75" customHeight="1">
      <c r="A111" s="142" t="s">
        <v>237</v>
      </c>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c r="BU111" s="143"/>
      <c r="BV111" s="143"/>
      <c r="BW111" s="144"/>
      <c r="BX111" s="137" t="s">
        <v>238</v>
      </c>
      <c r="BY111" s="6"/>
      <c r="BZ111" s="6"/>
      <c r="CA111" s="6"/>
      <c r="CB111" s="6"/>
      <c r="CC111" s="6"/>
      <c r="CD111" s="6"/>
      <c r="CE111" s="125"/>
      <c r="CF111" s="124" t="s">
        <v>229</v>
      </c>
      <c r="CG111" s="6"/>
      <c r="CH111" s="6"/>
      <c r="CI111" s="6"/>
      <c r="CJ111" s="6"/>
      <c r="CK111" s="6"/>
      <c r="CL111" s="6"/>
      <c r="CM111" s="6"/>
      <c r="CN111" s="6"/>
      <c r="CO111" s="6"/>
      <c r="CP111" s="6"/>
      <c r="CQ111" s="6"/>
      <c r="CR111" s="125"/>
      <c r="CS111" s="124" t="s">
        <v>134</v>
      </c>
      <c r="CT111" s="6"/>
      <c r="CU111" s="6"/>
      <c r="CV111" s="6"/>
      <c r="CW111" s="6"/>
      <c r="CX111" s="6"/>
      <c r="CY111" s="6"/>
      <c r="CZ111" s="6"/>
      <c r="DA111" s="6"/>
      <c r="DB111" s="6"/>
      <c r="DC111" s="6"/>
      <c r="DD111" s="6"/>
      <c r="DE111" s="125"/>
      <c r="DF111" s="57">
        <f>DG111+DH111+DI111+DJ111</f>
        <v>888814.65</v>
      </c>
      <c r="DG111" s="57">
        <f>61653.62+24000+92581+34800</f>
        <v>213034.62</v>
      </c>
      <c r="DH111" s="57">
        <f>150730.43+10000+99145</f>
        <v>259875.43</v>
      </c>
      <c r="DI111" s="57">
        <f>113863.36+10000+127100</f>
        <v>250963.36</v>
      </c>
      <c r="DJ111" s="57">
        <f>118307.24+10000+36634</f>
        <v>164941.24</v>
      </c>
      <c r="DK111" s="57">
        <f>888814.65-34800</f>
        <v>854014.65</v>
      </c>
      <c r="DL111" s="57">
        <f>DK111</f>
        <v>854014.65</v>
      </c>
      <c r="DM111" s="64" t="s">
        <v>59</v>
      </c>
      <c r="DN111" s="5">
        <f>23493.12+14800+92581+61653.62</f>
        <v>192527.74</v>
      </c>
      <c r="DO111" s="5">
        <f>10000+99145+150730.43</f>
        <v>259875.43</v>
      </c>
      <c r="DP111" s="5">
        <f>10000+127100+113863.36</f>
        <v>250963.36</v>
      </c>
      <c r="DQ111" s="5">
        <f>10000+36634+118307.24</f>
        <v>164941.24</v>
      </c>
      <c r="DR111" s="5">
        <f>54000+355460+444554.65</f>
        <v>854014.65</v>
      </c>
      <c r="DS111" s="5">
        <f>54000+355460+444554.65</f>
        <v>854014.65</v>
      </c>
    </row>
    <row r="112" spans="1:123" ht="27.75" customHeight="1">
      <c r="A112" s="142" t="s">
        <v>239</v>
      </c>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c r="BU112" s="143"/>
      <c r="BV112" s="143"/>
      <c r="BW112" s="144"/>
      <c r="BX112" s="137" t="s">
        <v>240</v>
      </c>
      <c r="BY112" s="6"/>
      <c r="BZ112" s="6"/>
      <c r="CA112" s="6"/>
      <c r="CB112" s="6"/>
      <c r="CC112" s="6"/>
      <c r="CD112" s="6"/>
      <c r="CE112" s="125"/>
      <c r="CF112" s="124" t="s">
        <v>229</v>
      </c>
      <c r="CG112" s="6"/>
      <c r="CH112" s="6"/>
      <c r="CI112" s="6"/>
      <c r="CJ112" s="6"/>
      <c r="CK112" s="6"/>
      <c r="CL112" s="6"/>
      <c r="CM112" s="6"/>
      <c r="CN112" s="6"/>
      <c r="CO112" s="6"/>
      <c r="CP112" s="6"/>
      <c r="CQ112" s="6"/>
      <c r="CR112" s="125"/>
      <c r="CS112" s="124" t="s">
        <v>241</v>
      </c>
      <c r="CT112" s="6"/>
      <c r="CU112" s="6"/>
      <c r="CV112" s="6"/>
      <c r="CW112" s="6"/>
      <c r="CX112" s="6"/>
      <c r="CY112" s="6"/>
      <c r="CZ112" s="6"/>
      <c r="DA112" s="6"/>
      <c r="DB112" s="6"/>
      <c r="DC112" s="6"/>
      <c r="DD112" s="6"/>
      <c r="DE112" s="125"/>
      <c r="DF112" s="57">
        <f>DG112+DH112+DI112+DJ112</f>
        <v>222772.92</v>
      </c>
      <c r="DG112" s="57">
        <f>28702.92+149070</f>
        <v>177772.91999999998</v>
      </c>
      <c r="DH112" s="57">
        <v>30000</v>
      </c>
      <c r="DI112" s="57"/>
      <c r="DJ112" s="57">
        <v>15000</v>
      </c>
      <c r="DK112" s="57">
        <f>73702.92-28702.92+149070</f>
        <v>194070</v>
      </c>
      <c r="DL112" s="57">
        <f>DK112</f>
        <v>194070</v>
      </c>
      <c r="DM112" s="64" t="s">
        <v>59</v>
      </c>
      <c r="DN112" s="5">
        <f>149070+19734+20000</f>
        <v>188804</v>
      </c>
      <c r="DO112" s="5">
        <f>30000</f>
        <v>30000</v>
      </c>
      <c r="DQ112" s="5">
        <f>15000</f>
        <v>15000</v>
      </c>
      <c r="DR112" s="5">
        <f>149070+45000</f>
        <v>194070</v>
      </c>
      <c r="DS112" s="5">
        <f>149070+45000</f>
        <v>194070</v>
      </c>
    </row>
    <row r="113" spans="1:117" ht="27.75" customHeight="1">
      <c r="A113" s="142" t="s">
        <v>242</v>
      </c>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c r="BU113" s="143"/>
      <c r="BV113" s="143"/>
      <c r="BW113" s="144"/>
      <c r="BX113" s="137" t="s">
        <v>243</v>
      </c>
      <c r="BY113" s="6"/>
      <c r="BZ113" s="6"/>
      <c r="CA113" s="6"/>
      <c r="CB113" s="6"/>
      <c r="CC113" s="6"/>
      <c r="CD113" s="6"/>
      <c r="CE113" s="125"/>
      <c r="CF113" s="124" t="s">
        <v>229</v>
      </c>
      <c r="CG113" s="6"/>
      <c r="CH113" s="6"/>
      <c r="CI113" s="6"/>
      <c r="CJ113" s="6"/>
      <c r="CK113" s="6"/>
      <c r="CL113" s="6"/>
      <c r="CM113" s="6"/>
      <c r="CN113" s="6"/>
      <c r="CO113" s="6"/>
      <c r="CP113" s="6"/>
      <c r="CQ113" s="6"/>
      <c r="CR113" s="125"/>
      <c r="CS113" s="124" t="s">
        <v>244</v>
      </c>
      <c r="CT113" s="6"/>
      <c r="CU113" s="6"/>
      <c r="CV113" s="6"/>
      <c r="CW113" s="6"/>
      <c r="CX113" s="6"/>
      <c r="CY113" s="6"/>
      <c r="CZ113" s="6"/>
      <c r="DA113" s="6"/>
      <c r="DB113" s="6"/>
      <c r="DC113" s="6"/>
      <c r="DD113" s="6"/>
      <c r="DE113" s="125"/>
      <c r="DF113" s="57">
        <f>DG113+DH113+DI113+DJ113</f>
        <v>0</v>
      </c>
      <c r="DG113" s="57"/>
      <c r="DH113" s="57"/>
      <c r="DI113" s="57"/>
      <c r="DJ113" s="57"/>
      <c r="DK113" s="57"/>
      <c r="DL113" s="57"/>
      <c r="DM113" s="64"/>
    </row>
    <row r="114" spans="1:123" ht="27.75" customHeight="1">
      <c r="A114" s="142" t="s">
        <v>245</v>
      </c>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4"/>
      <c r="BX114" s="137" t="s">
        <v>243</v>
      </c>
      <c r="BY114" s="6"/>
      <c r="BZ114" s="6"/>
      <c r="CA114" s="6"/>
      <c r="CB114" s="6"/>
      <c r="CC114" s="6"/>
      <c r="CD114" s="6"/>
      <c r="CE114" s="125"/>
      <c r="CF114" s="124" t="s">
        <v>229</v>
      </c>
      <c r="CG114" s="6"/>
      <c r="CH114" s="6"/>
      <c r="CI114" s="6"/>
      <c r="CJ114" s="6"/>
      <c r="CK114" s="6"/>
      <c r="CL114" s="6"/>
      <c r="CM114" s="6"/>
      <c r="CN114" s="6"/>
      <c r="CO114" s="6"/>
      <c r="CP114" s="6"/>
      <c r="CQ114" s="6"/>
      <c r="CR114" s="125"/>
      <c r="CS114" s="124" t="s">
        <v>246</v>
      </c>
      <c r="CT114" s="6"/>
      <c r="CU114" s="6"/>
      <c r="CV114" s="6"/>
      <c r="CW114" s="6"/>
      <c r="CX114" s="6"/>
      <c r="CY114" s="6"/>
      <c r="CZ114" s="6"/>
      <c r="DA114" s="6"/>
      <c r="DB114" s="6"/>
      <c r="DC114" s="6"/>
      <c r="DD114" s="6"/>
      <c r="DE114" s="125"/>
      <c r="DF114" s="57">
        <f>DG114+DH114+DI114+DJ114</f>
        <v>17000</v>
      </c>
      <c r="DG114" s="57"/>
      <c r="DH114" s="57"/>
      <c r="DI114" s="57">
        <v>17000</v>
      </c>
      <c r="DJ114" s="57">
        <f>2000-2000</f>
        <v>0</v>
      </c>
      <c r="DK114" s="57">
        <v>17000</v>
      </c>
      <c r="DL114" s="57">
        <f>DK114</f>
        <v>17000</v>
      </c>
      <c r="DM114" s="64" t="s">
        <v>59</v>
      </c>
      <c r="DP114" s="5">
        <v>17000</v>
      </c>
      <c r="DR114" s="5">
        <v>17000</v>
      </c>
      <c r="DS114" s="5">
        <v>17000</v>
      </c>
    </row>
    <row r="115" spans="1:123" ht="27.75" customHeight="1">
      <c r="A115" s="142" t="s">
        <v>247</v>
      </c>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4"/>
      <c r="BX115" s="137" t="s">
        <v>248</v>
      </c>
      <c r="BY115" s="6"/>
      <c r="BZ115" s="6"/>
      <c r="CA115" s="6"/>
      <c r="CB115" s="6"/>
      <c r="CC115" s="6"/>
      <c r="CD115" s="6"/>
      <c r="CE115" s="125"/>
      <c r="CF115" s="124" t="s">
        <v>229</v>
      </c>
      <c r="CG115" s="6"/>
      <c r="CH115" s="6"/>
      <c r="CI115" s="6"/>
      <c r="CJ115" s="6"/>
      <c r="CK115" s="6"/>
      <c r="CL115" s="6"/>
      <c r="CM115" s="6"/>
      <c r="CN115" s="6"/>
      <c r="CO115" s="6"/>
      <c r="CP115" s="6"/>
      <c r="CQ115" s="6"/>
      <c r="CR115" s="125"/>
      <c r="CS115" s="124" t="s">
        <v>249</v>
      </c>
      <c r="CT115" s="6"/>
      <c r="CU115" s="6"/>
      <c r="CV115" s="6"/>
      <c r="CW115" s="6"/>
      <c r="CX115" s="6"/>
      <c r="CY115" s="6"/>
      <c r="CZ115" s="6"/>
      <c r="DA115" s="6"/>
      <c r="DB115" s="6"/>
      <c r="DC115" s="6"/>
      <c r="DD115" s="6"/>
      <c r="DE115" s="125"/>
      <c r="DF115" s="57">
        <f>DG115+DH115+DI115+DJ115</f>
        <v>179930</v>
      </c>
      <c r="DG115" s="57">
        <f>179930</f>
        <v>179930</v>
      </c>
      <c r="DH115" s="57"/>
      <c r="DI115" s="57"/>
      <c r="DJ115" s="57"/>
      <c r="DK115" s="57">
        <f>179930</f>
        <v>179930</v>
      </c>
      <c r="DL115" s="57">
        <f>DK115</f>
        <v>179930</v>
      </c>
      <c r="DM115" s="64" t="s">
        <v>59</v>
      </c>
      <c r="DN115" s="5">
        <f>123450+56480</f>
        <v>179930</v>
      </c>
      <c r="DR115" s="5">
        <f>123450+56480</f>
        <v>179930</v>
      </c>
      <c r="DS115" s="5">
        <f>123450+56480</f>
        <v>179930</v>
      </c>
    </row>
    <row r="116" spans="1:123" ht="27.75" customHeight="1">
      <c r="A116" s="142" t="s">
        <v>250</v>
      </c>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4"/>
      <c r="BX116" s="137" t="s">
        <v>248</v>
      </c>
      <c r="BY116" s="6"/>
      <c r="BZ116" s="6"/>
      <c r="CA116" s="6"/>
      <c r="CB116" s="6"/>
      <c r="CC116" s="6"/>
      <c r="CD116" s="6"/>
      <c r="CE116" s="125"/>
      <c r="CF116" s="124" t="s">
        <v>229</v>
      </c>
      <c r="CG116" s="6"/>
      <c r="CH116" s="6"/>
      <c r="CI116" s="6"/>
      <c r="CJ116" s="6"/>
      <c r="CK116" s="6"/>
      <c r="CL116" s="6"/>
      <c r="CM116" s="6"/>
      <c r="CN116" s="6"/>
      <c r="CO116" s="6"/>
      <c r="CP116" s="6"/>
      <c r="CQ116" s="6"/>
      <c r="CR116" s="125"/>
      <c r="CS116" s="124" t="s">
        <v>251</v>
      </c>
      <c r="CT116" s="6"/>
      <c r="CU116" s="6"/>
      <c r="CV116" s="6"/>
      <c r="CW116" s="6"/>
      <c r="CX116" s="6"/>
      <c r="CY116" s="6"/>
      <c r="CZ116" s="6"/>
      <c r="DA116" s="6"/>
      <c r="DB116" s="6"/>
      <c r="DC116" s="6"/>
      <c r="DD116" s="6"/>
      <c r="DE116" s="125"/>
      <c r="DF116" s="57">
        <f>DG116+DH116+DI116+DJ116</f>
        <v>65439.67</v>
      </c>
      <c r="DG116" s="57"/>
      <c r="DH116" s="57">
        <f>9279.89+12600</f>
        <v>21879.89</v>
      </c>
      <c r="DI116" s="57">
        <f>22279.89+12000</f>
        <v>34279.89</v>
      </c>
      <c r="DJ116" s="57">
        <f>9279.89</f>
        <v>9279.89</v>
      </c>
      <c r="DK116" s="57">
        <f>40839.67+24600</f>
        <v>65439.67</v>
      </c>
      <c r="DL116" s="57">
        <f>DK116</f>
        <v>65439.67</v>
      </c>
      <c r="DM116" s="64" t="s">
        <v>59</v>
      </c>
      <c r="DN116" s="5">
        <f>9475.8</f>
        <v>9475.8</v>
      </c>
      <c r="DO116" s="5">
        <f>9279.89+12600</f>
        <v>21879.89</v>
      </c>
      <c r="DP116" s="5">
        <f>22279.89+12000</f>
        <v>34279.89</v>
      </c>
      <c r="DQ116" s="5">
        <f>9279.89</f>
        <v>9279.89</v>
      </c>
      <c r="DR116" s="5">
        <f>40839.67+24600</f>
        <v>65439.67</v>
      </c>
      <c r="DS116" s="5">
        <f>40839.67+24600</f>
        <v>65439.67</v>
      </c>
    </row>
    <row r="117" spans="1:123" ht="27.75" customHeight="1">
      <c r="A117" s="142" t="s">
        <v>252</v>
      </c>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4"/>
      <c r="BX117" s="137" t="s">
        <v>253</v>
      </c>
      <c r="BY117" s="6"/>
      <c r="BZ117" s="6"/>
      <c r="CA117" s="6"/>
      <c r="CB117" s="6"/>
      <c r="CC117" s="6"/>
      <c r="CD117" s="6"/>
      <c r="CE117" s="125"/>
      <c r="CF117" s="124" t="s">
        <v>229</v>
      </c>
      <c r="CG117" s="6"/>
      <c r="CH117" s="6"/>
      <c r="CI117" s="6"/>
      <c r="CJ117" s="6"/>
      <c r="CK117" s="6"/>
      <c r="CL117" s="6"/>
      <c r="CM117" s="6"/>
      <c r="CN117" s="6"/>
      <c r="CO117" s="6"/>
      <c r="CP117" s="6"/>
      <c r="CQ117" s="6"/>
      <c r="CR117" s="125"/>
      <c r="CS117" s="124" t="s">
        <v>254</v>
      </c>
      <c r="CT117" s="6"/>
      <c r="CU117" s="6"/>
      <c r="CV117" s="6"/>
      <c r="CW117" s="6"/>
      <c r="CX117" s="6"/>
      <c r="CY117" s="6"/>
      <c r="CZ117" s="6"/>
      <c r="DA117" s="6"/>
      <c r="DB117" s="6"/>
      <c r="DC117" s="6"/>
      <c r="DD117" s="6"/>
      <c r="DE117" s="125"/>
      <c r="DF117" s="57">
        <f>DG117+DH117+DI117+DJ117</f>
        <v>2630</v>
      </c>
      <c r="DG117" s="57">
        <f>1340</f>
        <v>1340</v>
      </c>
      <c r="DH117" s="57">
        <f>450</f>
        <v>450</v>
      </c>
      <c r="DI117" s="57">
        <f>90-90</f>
        <v>0</v>
      </c>
      <c r="DJ117" s="57">
        <v>840</v>
      </c>
      <c r="DK117" s="57">
        <v>2630</v>
      </c>
      <c r="DL117" s="57">
        <f>DK117</f>
        <v>2630</v>
      </c>
      <c r="DM117" s="64" t="s">
        <v>59</v>
      </c>
      <c r="DN117" s="5">
        <v>1340</v>
      </c>
      <c r="DO117" s="5">
        <v>450</v>
      </c>
      <c r="DQ117" s="5">
        <v>840</v>
      </c>
      <c r="DR117" s="5">
        <v>2630</v>
      </c>
      <c r="DS117" s="5">
        <v>2630</v>
      </c>
    </row>
    <row r="118" spans="1:124" ht="27.75" customHeight="1">
      <c r="A118" s="142" t="s">
        <v>231</v>
      </c>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4"/>
      <c r="BX118" s="137" t="s">
        <v>235</v>
      </c>
      <c r="BY118" s="6"/>
      <c r="BZ118" s="6"/>
      <c r="CA118" s="6"/>
      <c r="CB118" s="6"/>
      <c r="CC118" s="6"/>
      <c r="CD118" s="6"/>
      <c r="CE118" s="125"/>
      <c r="CF118" s="124" t="s">
        <v>255</v>
      </c>
      <c r="CG118" s="6"/>
      <c r="CH118" s="6"/>
      <c r="CI118" s="6"/>
      <c r="CJ118" s="6"/>
      <c r="CK118" s="6"/>
      <c r="CL118" s="6"/>
      <c r="CM118" s="6"/>
      <c r="CN118" s="6"/>
      <c r="CO118" s="6"/>
      <c r="CP118" s="6"/>
      <c r="CQ118" s="6"/>
      <c r="CR118" s="125"/>
      <c r="CS118" s="124" t="s">
        <v>233</v>
      </c>
      <c r="CT118" s="6"/>
      <c r="CU118" s="6"/>
      <c r="CV118" s="6"/>
      <c r="CW118" s="6"/>
      <c r="CX118" s="6"/>
      <c r="CY118" s="6"/>
      <c r="CZ118" s="6"/>
      <c r="DA118" s="6"/>
      <c r="DB118" s="6"/>
      <c r="DC118" s="6"/>
      <c r="DD118" s="6"/>
      <c r="DE118" s="125"/>
      <c r="DF118" s="57">
        <f>DG118+DH118+DI118+DJ118</f>
        <v>428777</v>
      </c>
      <c r="DG118" s="57">
        <v>136400</v>
      </c>
      <c r="DH118" s="57">
        <v>136000</v>
      </c>
      <c r="DI118" s="57">
        <v>16000</v>
      </c>
      <c r="DJ118" s="57">
        <v>140377</v>
      </c>
      <c r="DK118" s="57">
        <v>428777</v>
      </c>
      <c r="DL118" s="57">
        <f>DK118</f>
        <v>428777</v>
      </c>
      <c r="DM118" s="64"/>
      <c r="DN118" s="5">
        <f>136400</f>
        <v>136400</v>
      </c>
      <c r="DO118" s="5">
        <v>136000</v>
      </c>
      <c r="DP118" s="5">
        <f>16000</f>
        <v>16000</v>
      </c>
      <c r="DQ118" s="5">
        <f>140377</f>
        <v>140377</v>
      </c>
      <c r="DR118" s="5">
        <f>428777</f>
        <v>428777</v>
      </c>
      <c r="DS118" s="5">
        <f>428777</f>
        <v>428777</v>
      </c>
      <c r="DT118" s="5"/>
    </row>
    <row r="119" spans="1:117" ht="27.75" customHeight="1">
      <c r="A119" s="122" t="s">
        <v>256</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20" t="s">
        <v>257</v>
      </c>
      <c r="BY119" s="98"/>
      <c r="BZ119" s="98"/>
      <c r="CA119" s="98"/>
      <c r="CB119" s="98"/>
      <c r="CC119" s="98"/>
      <c r="CD119" s="98"/>
      <c r="CE119" s="99"/>
      <c r="CF119" s="100" t="s">
        <v>258</v>
      </c>
      <c r="CG119" s="98"/>
      <c r="CH119" s="98"/>
      <c r="CI119" s="98"/>
      <c r="CJ119" s="98"/>
      <c r="CK119" s="98"/>
      <c r="CL119" s="98"/>
      <c r="CM119" s="98"/>
      <c r="CN119" s="98"/>
      <c r="CO119" s="98"/>
      <c r="CP119" s="98"/>
      <c r="CQ119" s="98"/>
      <c r="CR119" s="99"/>
      <c r="CS119" s="100"/>
      <c r="CT119" s="98"/>
      <c r="CU119" s="98"/>
      <c r="CV119" s="98"/>
      <c r="CW119" s="98"/>
      <c r="CX119" s="98"/>
      <c r="CY119" s="98"/>
      <c r="CZ119" s="98"/>
      <c r="DA119" s="98"/>
      <c r="DB119" s="98"/>
      <c r="DC119" s="98"/>
      <c r="DD119" s="98"/>
      <c r="DE119" s="99"/>
      <c r="DF119" s="54"/>
      <c r="DG119" s="54"/>
      <c r="DH119" s="54"/>
      <c r="DI119" s="54"/>
      <c r="DJ119" s="54"/>
      <c r="DK119" s="54"/>
      <c r="DL119" s="54"/>
      <c r="DM119" s="64" t="s">
        <v>59</v>
      </c>
    </row>
    <row r="120" spans="1:117" ht="33.75" customHeight="1">
      <c r="A120" s="146" t="s">
        <v>259</v>
      </c>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20" t="s">
        <v>260</v>
      </c>
      <c r="BY120" s="98"/>
      <c r="BZ120" s="98"/>
      <c r="CA120" s="98"/>
      <c r="CB120" s="98"/>
      <c r="CC120" s="98"/>
      <c r="CD120" s="98"/>
      <c r="CE120" s="99"/>
      <c r="CF120" s="100" t="s">
        <v>261</v>
      </c>
      <c r="CG120" s="98"/>
      <c r="CH120" s="98"/>
      <c r="CI120" s="98"/>
      <c r="CJ120" s="98"/>
      <c r="CK120" s="98"/>
      <c r="CL120" s="98"/>
      <c r="CM120" s="98"/>
      <c r="CN120" s="98"/>
      <c r="CO120" s="98"/>
      <c r="CP120" s="98"/>
      <c r="CQ120" s="98"/>
      <c r="CR120" s="99"/>
      <c r="CS120" s="100"/>
      <c r="CT120" s="98"/>
      <c r="CU120" s="98"/>
      <c r="CV120" s="98"/>
      <c r="CW120" s="98"/>
      <c r="CX120" s="98"/>
      <c r="CY120" s="98"/>
      <c r="CZ120" s="98"/>
      <c r="DA120" s="98"/>
      <c r="DB120" s="98"/>
      <c r="DC120" s="98"/>
      <c r="DD120" s="98"/>
      <c r="DE120" s="99"/>
      <c r="DF120" s="54"/>
      <c r="DG120" s="54"/>
      <c r="DH120" s="54"/>
      <c r="DI120" s="54"/>
      <c r="DJ120" s="54"/>
      <c r="DK120" s="54"/>
      <c r="DL120" s="54"/>
      <c r="DM120" s="64" t="s">
        <v>59</v>
      </c>
    </row>
    <row r="121" spans="1:117" ht="22.5" customHeight="1">
      <c r="A121" s="146" t="s">
        <v>262</v>
      </c>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20" t="s">
        <v>263</v>
      </c>
      <c r="BY121" s="98"/>
      <c r="BZ121" s="98"/>
      <c r="CA121" s="98"/>
      <c r="CB121" s="98"/>
      <c r="CC121" s="98"/>
      <c r="CD121" s="98"/>
      <c r="CE121" s="99"/>
      <c r="CF121" s="100" t="s">
        <v>264</v>
      </c>
      <c r="CG121" s="98"/>
      <c r="CH121" s="98"/>
      <c r="CI121" s="98"/>
      <c r="CJ121" s="98"/>
      <c r="CK121" s="98"/>
      <c r="CL121" s="98"/>
      <c r="CM121" s="98"/>
      <c r="CN121" s="98"/>
      <c r="CO121" s="98"/>
      <c r="CP121" s="98"/>
      <c r="CQ121" s="98"/>
      <c r="CR121" s="99"/>
      <c r="CS121" s="100"/>
      <c r="CT121" s="98"/>
      <c r="CU121" s="98"/>
      <c r="CV121" s="98"/>
      <c r="CW121" s="98"/>
      <c r="CX121" s="98"/>
      <c r="CY121" s="98"/>
      <c r="CZ121" s="98"/>
      <c r="DA121" s="98"/>
      <c r="DB121" s="98"/>
      <c r="DC121" s="98"/>
      <c r="DD121" s="98"/>
      <c r="DE121" s="99"/>
      <c r="DF121" s="54"/>
      <c r="DG121" s="54"/>
      <c r="DH121" s="54"/>
      <c r="DI121" s="54"/>
      <c r="DJ121" s="54"/>
      <c r="DK121" s="54"/>
      <c r="DL121" s="54"/>
      <c r="DM121" s="64" t="s">
        <v>59</v>
      </c>
    </row>
    <row r="122" spans="1:117" ht="12.75" customHeight="1">
      <c r="A122" s="101" t="s">
        <v>265</v>
      </c>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2" t="s">
        <v>266</v>
      </c>
      <c r="BY122" s="103"/>
      <c r="BZ122" s="103"/>
      <c r="CA122" s="103"/>
      <c r="CB122" s="103"/>
      <c r="CC122" s="103"/>
      <c r="CD122" s="103"/>
      <c r="CE122" s="104"/>
      <c r="CF122" s="105" t="s">
        <v>267</v>
      </c>
      <c r="CG122" s="103"/>
      <c r="CH122" s="103"/>
      <c r="CI122" s="103"/>
      <c r="CJ122" s="103"/>
      <c r="CK122" s="103"/>
      <c r="CL122" s="103"/>
      <c r="CM122" s="103"/>
      <c r="CN122" s="103"/>
      <c r="CO122" s="103"/>
      <c r="CP122" s="103"/>
      <c r="CQ122" s="103"/>
      <c r="CR122" s="104"/>
      <c r="CS122" s="100"/>
      <c r="CT122" s="98"/>
      <c r="CU122" s="98"/>
      <c r="CV122" s="98"/>
      <c r="CW122" s="98"/>
      <c r="CX122" s="98"/>
      <c r="CY122" s="98"/>
      <c r="CZ122" s="98"/>
      <c r="DA122" s="98"/>
      <c r="DB122" s="98"/>
      <c r="DC122" s="98"/>
      <c r="DD122" s="98"/>
      <c r="DE122" s="99"/>
      <c r="DF122" s="54">
        <f>DF124</f>
        <v>44223.96</v>
      </c>
      <c r="DG122" s="54">
        <f>DG124</f>
        <v>11055.99</v>
      </c>
      <c r="DH122" s="54">
        <f>DH124</f>
        <v>11055.99</v>
      </c>
      <c r="DI122" s="54">
        <f>DI124</f>
        <v>11055.99</v>
      </c>
      <c r="DJ122" s="54">
        <f>DJ124</f>
        <v>11055.99</v>
      </c>
      <c r="DK122" s="54">
        <f>DK124</f>
        <v>44223.96</v>
      </c>
      <c r="DL122" s="54">
        <f>DL124</f>
        <v>44223.96</v>
      </c>
      <c r="DM122" s="64" t="s">
        <v>59</v>
      </c>
    </row>
    <row r="123" spans="1:117" ht="22.5" customHeight="1">
      <c r="A123" s="145" t="s">
        <v>268</v>
      </c>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BL123" s="132"/>
      <c r="BM123" s="132"/>
      <c r="BN123" s="132"/>
      <c r="BO123" s="132"/>
      <c r="BP123" s="132"/>
      <c r="BQ123" s="132"/>
      <c r="BR123" s="132"/>
      <c r="BS123" s="132"/>
      <c r="BT123" s="132"/>
      <c r="BU123" s="132"/>
      <c r="BV123" s="132"/>
      <c r="BW123" s="132"/>
      <c r="BX123" s="20" t="s">
        <v>269</v>
      </c>
      <c r="BY123" s="98"/>
      <c r="BZ123" s="98"/>
      <c r="CA123" s="98"/>
      <c r="CB123" s="98"/>
      <c r="CC123" s="98"/>
      <c r="CD123" s="98"/>
      <c r="CE123" s="99"/>
      <c r="CF123" s="100"/>
      <c r="CG123" s="98"/>
      <c r="CH123" s="98"/>
      <c r="CI123" s="98"/>
      <c r="CJ123" s="98"/>
      <c r="CK123" s="98"/>
      <c r="CL123" s="98"/>
      <c r="CM123" s="98"/>
      <c r="CN123" s="98"/>
      <c r="CO123" s="98"/>
      <c r="CP123" s="98"/>
      <c r="CQ123" s="98"/>
      <c r="CR123" s="99"/>
      <c r="CS123" s="100"/>
      <c r="CT123" s="98"/>
      <c r="CU123" s="98"/>
      <c r="CV123" s="98"/>
      <c r="CW123" s="98"/>
      <c r="CX123" s="98"/>
      <c r="CY123" s="98"/>
      <c r="CZ123" s="98"/>
      <c r="DA123" s="98"/>
      <c r="DB123" s="98"/>
      <c r="DC123" s="98"/>
      <c r="DD123" s="98"/>
      <c r="DE123" s="99"/>
      <c r="DF123" s="54"/>
      <c r="DG123" s="54"/>
      <c r="DH123" s="54"/>
      <c r="DI123" s="54"/>
      <c r="DJ123" s="54"/>
      <c r="DK123" s="54"/>
      <c r="DL123" s="54"/>
      <c r="DM123" s="64" t="s">
        <v>59</v>
      </c>
    </row>
    <row r="124" spans="1:118" ht="12.75" customHeight="1">
      <c r="A124" s="145" t="s">
        <v>270</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BL124" s="132"/>
      <c r="BM124" s="132"/>
      <c r="BN124" s="132"/>
      <c r="BO124" s="132"/>
      <c r="BP124" s="132"/>
      <c r="BQ124" s="132"/>
      <c r="BR124" s="132"/>
      <c r="BS124" s="132"/>
      <c r="BT124" s="132"/>
      <c r="BU124" s="132"/>
      <c r="BV124" s="132"/>
      <c r="BW124" s="132"/>
      <c r="BX124" s="20" t="s">
        <v>271</v>
      </c>
      <c r="BY124" s="98"/>
      <c r="BZ124" s="98"/>
      <c r="CA124" s="98"/>
      <c r="CB124" s="98"/>
      <c r="CC124" s="98"/>
      <c r="CD124" s="98"/>
      <c r="CE124" s="99"/>
      <c r="CF124" s="100"/>
      <c r="CG124" s="98"/>
      <c r="CH124" s="98"/>
      <c r="CI124" s="98"/>
      <c r="CJ124" s="98"/>
      <c r="CK124" s="98"/>
      <c r="CL124" s="98"/>
      <c r="CM124" s="98"/>
      <c r="CN124" s="98"/>
      <c r="CO124" s="98"/>
      <c r="CP124" s="98"/>
      <c r="CQ124" s="98"/>
      <c r="CR124" s="99"/>
      <c r="CS124" s="100"/>
      <c r="CT124" s="98"/>
      <c r="CU124" s="98"/>
      <c r="CV124" s="98"/>
      <c r="CW124" s="98"/>
      <c r="CX124" s="98"/>
      <c r="CY124" s="98"/>
      <c r="CZ124" s="98"/>
      <c r="DA124" s="98"/>
      <c r="DB124" s="98"/>
      <c r="DC124" s="98"/>
      <c r="DD124" s="98"/>
      <c r="DE124" s="99"/>
      <c r="DF124" s="54">
        <f>DG124+DH124+DI124+DJ124</f>
        <v>44223.96</v>
      </c>
      <c r="DG124" s="54">
        <v>11055.99</v>
      </c>
      <c r="DH124" s="54">
        <v>11055.99</v>
      </c>
      <c r="DI124" s="54">
        <v>11055.99</v>
      </c>
      <c r="DJ124" s="54">
        <v>11055.99</v>
      </c>
      <c r="DK124" s="54">
        <f>(11055.99*4)</f>
        <v>44223.96</v>
      </c>
      <c r="DL124" s="54">
        <f>11055.99*4</f>
        <v>44223.96</v>
      </c>
      <c r="DM124" s="64" t="s">
        <v>59</v>
      </c>
      <c r="DN124" s="5" t="s">
        <v>272</v>
      </c>
    </row>
    <row r="125" spans="1:117" ht="12.75" customHeight="1">
      <c r="A125" s="145" t="s">
        <v>273</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BL125" s="132"/>
      <c r="BM125" s="132"/>
      <c r="BN125" s="132"/>
      <c r="BO125" s="132"/>
      <c r="BP125" s="132"/>
      <c r="BQ125" s="132"/>
      <c r="BR125" s="132"/>
      <c r="BS125" s="132"/>
      <c r="BT125" s="132"/>
      <c r="BU125" s="132"/>
      <c r="BV125" s="132"/>
      <c r="BW125" s="132"/>
      <c r="BX125" s="20" t="s">
        <v>274</v>
      </c>
      <c r="BY125" s="98"/>
      <c r="BZ125" s="98"/>
      <c r="CA125" s="98"/>
      <c r="CB125" s="98"/>
      <c r="CC125" s="98"/>
      <c r="CD125" s="98"/>
      <c r="CE125" s="99"/>
      <c r="CF125" s="100"/>
      <c r="CG125" s="98"/>
      <c r="CH125" s="98"/>
      <c r="CI125" s="98"/>
      <c r="CJ125" s="98"/>
      <c r="CK125" s="98"/>
      <c r="CL125" s="98"/>
      <c r="CM125" s="98"/>
      <c r="CN125" s="98"/>
      <c r="CO125" s="98"/>
      <c r="CP125" s="98"/>
      <c r="CQ125" s="98"/>
      <c r="CR125" s="99"/>
      <c r="CS125" s="100"/>
      <c r="CT125" s="98"/>
      <c r="CU125" s="98"/>
      <c r="CV125" s="98"/>
      <c r="CW125" s="98"/>
      <c r="CX125" s="98"/>
      <c r="CY125" s="98"/>
      <c r="CZ125" s="98"/>
      <c r="DA125" s="98"/>
      <c r="DB125" s="98"/>
      <c r="DC125" s="98"/>
      <c r="DD125" s="98"/>
      <c r="DE125" s="99"/>
      <c r="DF125" s="54"/>
      <c r="DG125" s="54"/>
      <c r="DH125" s="54"/>
      <c r="DI125" s="54"/>
      <c r="DJ125" s="54"/>
      <c r="DK125" s="54"/>
      <c r="DL125" s="54"/>
      <c r="DM125" s="64" t="s">
        <v>59</v>
      </c>
    </row>
    <row r="126" spans="1:117" ht="12.75" customHeight="1">
      <c r="A126" s="101" t="s">
        <v>275</v>
      </c>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2" t="s">
        <v>276</v>
      </c>
      <c r="BY126" s="103"/>
      <c r="BZ126" s="103"/>
      <c r="CA126" s="103"/>
      <c r="CB126" s="103"/>
      <c r="CC126" s="103"/>
      <c r="CD126" s="103"/>
      <c r="CE126" s="104"/>
      <c r="CF126" s="105" t="s">
        <v>59</v>
      </c>
      <c r="CG126" s="103"/>
      <c r="CH126" s="103"/>
      <c r="CI126" s="103"/>
      <c r="CJ126" s="103"/>
      <c r="CK126" s="103"/>
      <c r="CL126" s="103"/>
      <c r="CM126" s="103"/>
      <c r="CN126" s="103"/>
      <c r="CO126" s="103"/>
      <c r="CP126" s="103"/>
      <c r="CQ126" s="103"/>
      <c r="CR126" s="104"/>
      <c r="CS126" s="100"/>
      <c r="CT126" s="98"/>
      <c r="CU126" s="98"/>
      <c r="CV126" s="98"/>
      <c r="CW126" s="98"/>
      <c r="CX126" s="98"/>
      <c r="CY126" s="98"/>
      <c r="CZ126" s="98"/>
      <c r="DA126" s="98"/>
      <c r="DB126" s="98"/>
      <c r="DC126" s="98"/>
      <c r="DD126" s="98"/>
      <c r="DE126" s="99"/>
      <c r="DF126" s="54"/>
      <c r="DG126" s="54"/>
      <c r="DH126" s="54"/>
      <c r="DI126" s="54"/>
      <c r="DJ126" s="54"/>
      <c r="DK126" s="54"/>
      <c r="DL126" s="54"/>
      <c r="DM126" s="64" t="s">
        <v>59</v>
      </c>
    </row>
    <row r="127" spans="1:117" ht="22.5" customHeight="1">
      <c r="A127" s="145" t="s">
        <v>277</v>
      </c>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BL127" s="132"/>
      <c r="BM127" s="132"/>
      <c r="BN127" s="132"/>
      <c r="BO127" s="132"/>
      <c r="BP127" s="132"/>
      <c r="BQ127" s="132"/>
      <c r="BR127" s="132"/>
      <c r="BS127" s="132"/>
      <c r="BT127" s="132"/>
      <c r="BU127" s="132"/>
      <c r="BV127" s="132"/>
      <c r="BW127" s="132"/>
      <c r="BX127" s="20" t="s">
        <v>278</v>
      </c>
      <c r="BY127" s="98"/>
      <c r="BZ127" s="98"/>
      <c r="CA127" s="98"/>
      <c r="CB127" s="98"/>
      <c r="CC127" s="98"/>
      <c r="CD127" s="98"/>
      <c r="CE127" s="99"/>
      <c r="CF127" s="100" t="s">
        <v>279</v>
      </c>
      <c r="CG127" s="98"/>
      <c r="CH127" s="98"/>
      <c r="CI127" s="98"/>
      <c r="CJ127" s="98"/>
      <c r="CK127" s="98"/>
      <c r="CL127" s="98"/>
      <c r="CM127" s="98"/>
      <c r="CN127" s="98"/>
      <c r="CO127" s="98"/>
      <c r="CP127" s="98"/>
      <c r="CQ127" s="98"/>
      <c r="CR127" s="99"/>
      <c r="CS127" s="100"/>
      <c r="CT127" s="98"/>
      <c r="CU127" s="98"/>
      <c r="CV127" s="98"/>
      <c r="CW127" s="98"/>
      <c r="CX127" s="98"/>
      <c r="CY127" s="98"/>
      <c r="CZ127" s="98"/>
      <c r="DA127" s="98"/>
      <c r="DB127" s="98"/>
      <c r="DC127" s="98"/>
      <c r="DD127" s="98"/>
      <c r="DE127" s="99"/>
      <c r="DF127" s="54"/>
      <c r="DG127" s="54"/>
      <c r="DH127" s="54"/>
      <c r="DI127" s="54"/>
      <c r="DJ127" s="54"/>
      <c r="DK127" s="54"/>
      <c r="DL127" s="54"/>
      <c r="DM127" s="64" t="s">
        <v>59</v>
      </c>
    </row>
    <row r="128" spans="1:117" ht="12.75" customHeight="1">
      <c r="A128" s="145"/>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BL128" s="132"/>
      <c r="BM128" s="132"/>
      <c r="BN128" s="132"/>
      <c r="BO128" s="132"/>
      <c r="BP128" s="132"/>
      <c r="BQ128" s="132"/>
      <c r="BR128" s="132"/>
      <c r="BS128" s="132"/>
      <c r="BT128" s="132"/>
      <c r="BU128" s="132"/>
      <c r="BV128" s="132"/>
      <c r="BW128" s="132"/>
      <c r="BX128" s="19"/>
      <c r="BY128" s="151"/>
      <c r="BZ128" s="151"/>
      <c r="CA128" s="151"/>
      <c r="CB128" s="151"/>
      <c r="CC128" s="151"/>
      <c r="CD128" s="151"/>
      <c r="CE128" s="152"/>
      <c r="CF128" s="153"/>
      <c r="CG128" s="151"/>
      <c r="CH128" s="151"/>
      <c r="CI128" s="151"/>
      <c r="CJ128" s="151"/>
      <c r="CK128" s="151"/>
      <c r="CL128" s="151"/>
      <c r="CM128" s="151"/>
      <c r="CN128" s="151"/>
      <c r="CO128" s="151"/>
      <c r="CP128" s="151"/>
      <c r="CQ128" s="151"/>
      <c r="CR128" s="152"/>
      <c r="CS128" s="153"/>
      <c r="CT128" s="151"/>
      <c r="CU128" s="151"/>
      <c r="CV128" s="151"/>
      <c r="CW128" s="151"/>
      <c r="CX128" s="151"/>
      <c r="CY128" s="151"/>
      <c r="CZ128" s="151"/>
      <c r="DA128" s="151"/>
      <c r="DB128" s="151"/>
      <c r="DC128" s="151"/>
      <c r="DD128" s="151"/>
      <c r="DE128" s="152"/>
      <c r="DF128" s="59"/>
      <c r="DG128" s="59">
        <f>DG29+DG31-DG64-DG124</f>
        <v>2.000888343900442E-10</v>
      </c>
      <c r="DH128" s="59">
        <f>DH29+DH31-DH64-DH124</f>
        <v>2.000888343900442E-10</v>
      </c>
      <c r="DI128" s="59">
        <f>DI29+DI31-DI64-DI124</f>
        <v>2.000888343900442E-10</v>
      </c>
      <c r="DJ128" s="59">
        <f>DJ29+DJ31-DJ64-DJ124</f>
        <v>2.000888343900442E-10</v>
      </c>
      <c r="DK128" s="59">
        <f>(DK29+DK31-DK64-DK124)</f>
        <v>9.022187441587448E-10</v>
      </c>
      <c r="DL128" s="59">
        <f>-(DL29+DL31-DL64-DL124)</f>
        <v>9.968061931431293E-10</v>
      </c>
      <c r="DM128" s="196"/>
    </row>
    <row r="129" ht="3" customHeight="1">
      <c r="DN129" s="21"/>
    </row>
    <row r="130" spans="1:117" s="21" customFormat="1" ht="11.25" customHeight="1" hidden="1">
      <c r="A130" s="50" t="s">
        <v>280</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row>
    <row r="131" spans="1:117" s="21" customFormat="1" ht="11.25" customHeight="1" hidden="1">
      <c r="A131" s="50" t="s">
        <v>281</v>
      </c>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row>
    <row r="132" spans="1:117" s="21" customFormat="1" ht="11.25" customHeight="1" hidden="1">
      <c r="A132" s="50" t="s">
        <v>282</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row>
    <row r="133" spans="1:117" s="21" customFormat="1" ht="10.5" customHeight="1" hidden="1">
      <c r="A133" s="50" t="s">
        <v>283</v>
      </c>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row>
    <row r="134" spans="1:117" s="21" customFormat="1" ht="10.5" customHeight="1" hidden="1">
      <c r="A134" s="50" t="s">
        <v>284</v>
      </c>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row>
    <row r="135" spans="1:117" s="21" customFormat="1" ht="10.5" customHeight="1" hidden="1">
      <c r="A135" s="50" t="s">
        <v>285</v>
      </c>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row>
    <row r="136" spans="1:117" s="21" customFormat="1" ht="19.5" customHeight="1" hidden="1">
      <c r="A136" s="161" t="s">
        <v>286</v>
      </c>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161"/>
      <c r="AY136" s="161"/>
      <c r="AZ136" s="161"/>
      <c r="BA136" s="161"/>
      <c r="BB136" s="161"/>
      <c r="BC136" s="161"/>
      <c r="BD136" s="161"/>
      <c r="BE136" s="161"/>
      <c r="BF136" s="161"/>
      <c r="BG136" s="161"/>
      <c r="BH136" s="161"/>
      <c r="BI136" s="161"/>
      <c r="BJ136" s="161"/>
      <c r="BK136" s="161"/>
      <c r="BL136" s="161"/>
      <c r="BM136" s="161"/>
      <c r="BN136" s="161"/>
      <c r="BO136" s="161"/>
      <c r="BP136" s="161"/>
      <c r="BQ136" s="161"/>
      <c r="BR136" s="161"/>
      <c r="BS136" s="161"/>
      <c r="BT136" s="161"/>
      <c r="BU136" s="161"/>
      <c r="BV136" s="161"/>
      <c r="BW136" s="161"/>
      <c r="BX136" s="161"/>
      <c r="BY136" s="161"/>
      <c r="BZ136" s="161"/>
      <c r="CA136" s="161"/>
      <c r="CB136" s="161"/>
      <c r="CC136" s="161"/>
      <c r="CD136" s="161"/>
      <c r="CE136" s="161"/>
      <c r="CF136" s="161"/>
      <c r="CG136" s="161"/>
      <c r="CH136" s="161"/>
      <c r="CI136" s="161"/>
      <c r="CJ136" s="161"/>
      <c r="CK136" s="161"/>
      <c r="CL136" s="161"/>
      <c r="CM136" s="161"/>
      <c r="CN136" s="161"/>
      <c r="CO136" s="161"/>
      <c r="CP136" s="161"/>
      <c r="CQ136" s="161"/>
      <c r="CR136" s="161"/>
      <c r="CS136" s="161"/>
      <c r="CT136" s="161"/>
      <c r="CU136" s="161"/>
      <c r="CV136" s="161"/>
      <c r="CW136" s="161"/>
      <c r="CX136" s="161"/>
      <c r="CY136" s="161"/>
      <c r="CZ136" s="161"/>
      <c r="DA136" s="161"/>
      <c r="DB136" s="161"/>
      <c r="DC136" s="161"/>
      <c r="DD136" s="161"/>
      <c r="DE136" s="161"/>
      <c r="DF136" s="161"/>
      <c r="DG136" s="161"/>
      <c r="DH136" s="161"/>
      <c r="DI136" s="161"/>
      <c r="DJ136" s="161"/>
      <c r="DK136" s="161"/>
      <c r="DL136" s="161"/>
      <c r="DM136" s="161"/>
    </row>
    <row r="137" spans="1:117" s="21" customFormat="1" ht="10.5" customHeight="1" hidden="1">
      <c r="A137" s="50" t="s">
        <v>287</v>
      </c>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row>
    <row r="138" spans="1:117" s="21" customFormat="1" ht="30" customHeight="1" hidden="1">
      <c r="A138" s="161" t="s">
        <v>288</v>
      </c>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1"/>
      <c r="BH138" s="161"/>
      <c r="BI138" s="161"/>
      <c r="BJ138" s="161"/>
      <c r="BK138" s="161"/>
      <c r="BL138" s="161"/>
      <c r="BM138" s="161"/>
      <c r="BN138" s="161"/>
      <c r="BO138" s="161"/>
      <c r="BP138" s="161"/>
      <c r="BQ138" s="161"/>
      <c r="BR138" s="161"/>
      <c r="BS138" s="161"/>
      <c r="BT138" s="161"/>
      <c r="BU138" s="161"/>
      <c r="BV138" s="161"/>
      <c r="BW138" s="161"/>
      <c r="BX138" s="161"/>
      <c r="BY138" s="161"/>
      <c r="BZ138" s="161"/>
      <c r="CA138" s="161"/>
      <c r="CB138" s="161"/>
      <c r="CC138" s="161"/>
      <c r="CD138" s="161"/>
      <c r="CE138" s="161"/>
      <c r="CF138" s="161"/>
      <c r="CG138" s="161"/>
      <c r="CH138" s="161"/>
      <c r="CI138" s="161"/>
      <c r="CJ138" s="161"/>
      <c r="CK138" s="161"/>
      <c r="CL138" s="161"/>
      <c r="CM138" s="161"/>
      <c r="CN138" s="161"/>
      <c r="CO138" s="161"/>
      <c r="CP138" s="161"/>
      <c r="CQ138" s="161"/>
      <c r="CR138" s="161"/>
      <c r="CS138" s="161"/>
      <c r="CT138" s="161"/>
      <c r="CU138" s="161"/>
      <c r="CV138" s="161"/>
      <c r="CW138" s="161"/>
      <c r="CX138" s="161"/>
      <c r="CY138" s="161"/>
      <c r="CZ138" s="161"/>
      <c r="DA138" s="161"/>
      <c r="DB138" s="161"/>
      <c r="DC138" s="161"/>
      <c r="DD138" s="161"/>
      <c r="DE138" s="161"/>
      <c r="DF138" s="161"/>
      <c r="DG138" s="161"/>
      <c r="DH138" s="161"/>
      <c r="DI138" s="161"/>
      <c r="DJ138" s="161"/>
      <c r="DK138" s="161"/>
      <c r="DL138" s="161"/>
      <c r="DM138" s="161"/>
    </row>
    <row r="139" spans="1:117" s="21" customFormat="1" ht="19.5" customHeight="1" hidden="1">
      <c r="A139" s="161" t="s">
        <v>289</v>
      </c>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c r="AX139" s="161"/>
      <c r="AY139" s="161"/>
      <c r="AZ139" s="161"/>
      <c r="BA139" s="161"/>
      <c r="BB139" s="161"/>
      <c r="BC139" s="161"/>
      <c r="BD139" s="161"/>
      <c r="BE139" s="161"/>
      <c r="BF139" s="161"/>
      <c r="BG139" s="161"/>
      <c r="BH139" s="161"/>
      <c r="BI139" s="161"/>
      <c r="BJ139" s="161"/>
      <c r="BK139" s="161"/>
      <c r="BL139" s="161"/>
      <c r="BM139" s="161"/>
      <c r="BN139" s="161"/>
      <c r="BO139" s="161"/>
      <c r="BP139" s="161"/>
      <c r="BQ139" s="161"/>
      <c r="BR139" s="161"/>
      <c r="BS139" s="161"/>
      <c r="BT139" s="161"/>
      <c r="BU139" s="161"/>
      <c r="BV139" s="161"/>
      <c r="BW139" s="161"/>
      <c r="BX139" s="161"/>
      <c r="BY139" s="161"/>
      <c r="BZ139" s="161"/>
      <c r="CA139" s="161"/>
      <c r="CB139" s="161"/>
      <c r="CC139" s="161"/>
      <c r="CD139" s="161"/>
      <c r="CE139" s="161"/>
      <c r="CF139" s="161"/>
      <c r="CG139" s="161"/>
      <c r="CH139" s="161"/>
      <c r="CI139" s="161"/>
      <c r="CJ139" s="161"/>
      <c r="CK139" s="161"/>
      <c r="CL139" s="161"/>
      <c r="CM139" s="161"/>
      <c r="CN139" s="161"/>
      <c r="CO139" s="161"/>
      <c r="CP139" s="161"/>
      <c r="CQ139" s="161"/>
      <c r="CR139" s="161"/>
      <c r="CS139" s="161"/>
      <c r="CT139" s="161"/>
      <c r="CU139" s="161"/>
      <c r="CV139" s="161"/>
      <c r="CW139" s="161"/>
      <c r="CX139" s="161"/>
      <c r="CY139" s="161"/>
      <c r="CZ139" s="161"/>
      <c r="DA139" s="161"/>
      <c r="DB139" s="161"/>
      <c r="DC139" s="161"/>
      <c r="DD139" s="161"/>
      <c r="DE139" s="161"/>
      <c r="DF139" s="161"/>
      <c r="DG139" s="161"/>
      <c r="DH139" s="161"/>
      <c r="DI139" s="161"/>
      <c r="DJ139" s="161"/>
      <c r="DK139" s="161"/>
      <c r="DL139" s="161"/>
      <c r="DM139" s="161"/>
    </row>
    <row r="140" spans="1:117" s="21" customFormat="1" ht="30" customHeight="1" hidden="1">
      <c r="A140" s="161" t="s">
        <v>290</v>
      </c>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61"/>
      <c r="BI140" s="161"/>
      <c r="BJ140" s="161"/>
      <c r="BK140" s="161"/>
      <c r="BL140" s="161"/>
      <c r="BM140" s="161"/>
      <c r="BN140" s="161"/>
      <c r="BO140" s="161"/>
      <c r="BP140" s="161"/>
      <c r="BQ140" s="161"/>
      <c r="BR140" s="161"/>
      <c r="BS140" s="161"/>
      <c r="BT140" s="161"/>
      <c r="BU140" s="161"/>
      <c r="BV140" s="161"/>
      <c r="BW140" s="161"/>
      <c r="BX140" s="161"/>
      <c r="BY140" s="161"/>
      <c r="BZ140" s="161"/>
      <c r="CA140" s="161"/>
      <c r="CB140" s="161"/>
      <c r="CC140" s="161"/>
      <c r="CD140" s="161"/>
      <c r="CE140" s="161"/>
      <c r="CF140" s="161"/>
      <c r="CG140" s="161"/>
      <c r="CH140" s="161"/>
      <c r="CI140" s="161"/>
      <c r="CJ140" s="161"/>
      <c r="CK140" s="161"/>
      <c r="CL140" s="161"/>
      <c r="CM140" s="161"/>
      <c r="CN140" s="161"/>
      <c r="CO140" s="161"/>
      <c r="CP140" s="161"/>
      <c r="CQ140" s="161"/>
      <c r="CR140" s="161"/>
      <c r="CS140" s="161"/>
      <c r="CT140" s="161"/>
      <c r="CU140" s="161"/>
      <c r="CV140" s="161"/>
      <c r="CW140" s="161"/>
      <c r="CX140" s="161"/>
      <c r="CY140" s="161"/>
      <c r="CZ140" s="161"/>
      <c r="DA140" s="161"/>
      <c r="DB140" s="161"/>
      <c r="DC140" s="161"/>
      <c r="DD140" s="161"/>
      <c r="DE140" s="161"/>
      <c r="DF140" s="161"/>
      <c r="DG140" s="161"/>
      <c r="DH140" s="161"/>
      <c r="DI140" s="161"/>
      <c r="DJ140" s="161"/>
      <c r="DK140" s="161"/>
      <c r="DL140" s="161"/>
      <c r="DM140" s="161"/>
    </row>
    <row r="141" spans="1:117" s="21" customFormat="1" ht="11.25" customHeight="1" hidden="1">
      <c r="A141" s="50" t="s">
        <v>291</v>
      </c>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row>
    <row r="142" spans="1:117" s="21" customFormat="1" ht="11.25" customHeight="1" hidden="1">
      <c r="A142" s="50" t="s">
        <v>292</v>
      </c>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row>
    <row r="143" spans="1:118" s="21" customFormat="1" ht="30" customHeight="1" hidden="1">
      <c r="A143" s="161" t="s">
        <v>293</v>
      </c>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161"/>
      <c r="BC143" s="161"/>
      <c r="BD143" s="161"/>
      <c r="BE143" s="161"/>
      <c r="BF143" s="161"/>
      <c r="BG143" s="161"/>
      <c r="BH143" s="161"/>
      <c r="BI143" s="161"/>
      <c r="BJ143" s="161"/>
      <c r="BK143" s="161"/>
      <c r="BL143" s="161"/>
      <c r="BM143" s="161"/>
      <c r="BN143" s="161"/>
      <c r="BO143" s="161"/>
      <c r="BP143" s="161"/>
      <c r="BQ143" s="161"/>
      <c r="BR143" s="161"/>
      <c r="BS143" s="161"/>
      <c r="BT143" s="161"/>
      <c r="BU143" s="161"/>
      <c r="BV143" s="161"/>
      <c r="BW143" s="161"/>
      <c r="BX143" s="161"/>
      <c r="BY143" s="161"/>
      <c r="BZ143" s="161"/>
      <c r="CA143" s="161"/>
      <c r="CB143" s="161"/>
      <c r="CC143" s="161"/>
      <c r="CD143" s="161"/>
      <c r="CE143" s="161"/>
      <c r="CF143" s="161"/>
      <c r="CG143" s="161"/>
      <c r="CH143" s="161"/>
      <c r="CI143" s="161"/>
      <c r="CJ143" s="161"/>
      <c r="CK143" s="161"/>
      <c r="CL143" s="161"/>
      <c r="CM143" s="161"/>
      <c r="CN143" s="161"/>
      <c r="CO143" s="161"/>
      <c r="CP143" s="161"/>
      <c r="CQ143" s="161"/>
      <c r="CR143" s="161"/>
      <c r="CS143" s="161"/>
      <c r="CT143" s="161"/>
      <c r="CU143" s="161"/>
      <c r="CV143" s="161"/>
      <c r="CW143" s="161"/>
      <c r="CX143" s="161"/>
      <c r="CY143" s="161"/>
      <c r="CZ143" s="161"/>
      <c r="DA143" s="161"/>
      <c r="DB143" s="161"/>
      <c r="DC143" s="161"/>
      <c r="DD143" s="161"/>
      <c r="DE143" s="161"/>
      <c r="DF143" s="161"/>
      <c r="DG143" s="161"/>
      <c r="DH143" s="161"/>
      <c r="DI143" s="161"/>
      <c r="DJ143" s="161"/>
      <c r="DK143" s="161"/>
      <c r="DL143" s="161"/>
      <c r="DM143" s="161"/>
      <c r="DN143" s="5"/>
    </row>
    <row r="144" spans="1:117" ht="3"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c r="BO144" s="51"/>
      <c r="BP144" s="51"/>
      <c r="BQ144" s="51"/>
      <c r="BR144" s="51"/>
      <c r="BS144" s="51"/>
      <c r="BT144" s="51"/>
      <c r="BU144" s="51"/>
      <c r="BV144" s="51"/>
      <c r="BW144" s="51"/>
      <c r="BX144" s="51"/>
      <c r="BY144" s="51"/>
      <c r="BZ144" s="51"/>
      <c r="CA144" s="51"/>
      <c r="CB144" s="51"/>
      <c r="CC144" s="51"/>
      <c r="CD144" s="51"/>
      <c r="CE144" s="51"/>
      <c r="CF144" s="51"/>
      <c r="CG144" s="51"/>
      <c r="CH144" s="51"/>
      <c r="CI144" s="51"/>
      <c r="CJ144" s="51"/>
      <c r="CK144" s="51"/>
      <c r="CL144" s="51"/>
      <c r="CM144" s="51"/>
      <c r="CN144" s="51"/>
      <c r="CO144" s="51"/>
      <c r="CP144" s="51"/>
      <c r="CQ144" s="51"/>
      <c r="CR144" s="51"/>
      <c r="CS144" s="51"/>
      <c r="CT144" s="51"/>
      <c r="CU144" s="51"/>
      <c r="CV144" s="51"/>
      <c r="CW144" s="51"/>
      <c r="CX144" s="51"/>
      <c r="CY144" s="51"/>
      <c r="CZ144" s="51"/>
      <c r="DA144" s="51"/>
      <c r="DB144" s="51"/>
      <c r="DC144" s="51"/>
      <c r="DD144" s="51"/>
      <c r="DE144" s="51"/>
      <c r="DF144" s="51"/>
      <c r="DG144" s="51"/>
      <c r="DH144" s="51"/>
      <c r="DI144" s="51"/>
      <c r="DJ144" s="51"/>
      <c r="DK144" s="51"/>
      <c r="DL144" s="51"/>
      <c r="DM144" s="51"/>
    </row>
  </sheetData>
  <sheetProtection/>
  <mergeCells count="447">
    <mergeCell ref="DB2:DM2"/>
    <mergeCell ref="DL3:DM3"/>
    <mergeCell ref="DK4:DM4"/>
    <mergeCell ref="DL5:DM5"/>
    <mergeCell ref="DK6:DM6"/>
    <mergeCell ref="DL7:DM7"/>
    <mergeCell ref="DL8:DM8"/>
    <mergeCell ref="CS12:CU12"/>
    <mergeCell ref="AK13:CD13"/>
    <mergeCell ref="CE13:CG13"/>
    <mergeCell ref="CH13:CL13"/>
    <mergeCell ref="CM13:CO13"/>
    <mergeCell ref="CP13:CX13"/>
    <mergeCell ref="DM13:DM14"/>
    <mergeCell ref="BG15:BJ15"/>
    <mergeCell ref="BK15:BM15"/>
    <mergeCell ref="BN15:BO15"/>
    <mergeCell ref="BQ15:CE15"/>
    <mergeCell ref="CF15:CH15"/>
    <mergeCell ref="CI15:CK15"/>
    <mergeCell ref="A16:AA16"/>
    <mergeCell ref="AB17:DF17"/>
    <mergeCell ref="K20:DF20"/>
    <mergeCell ref="A23:DM23"/>
    <mergeCell ref="DF25:DM25"/>
    <mergeCell ref="A25:BW27"/>
    <mergeCell ref="BX25:CE27"/>
    <mergeCell ref="CF25:CR27"/>
    <mergeCell ref="CS25:DE27"/>
    <mergeCell ref="DG26:DJ26"/>
    <mergeCell ref="DM26:DM27"/>
    <mergeCell ref="A28:BW28"/>
    <mergeCell ref="BX28:CE28"/>
    <mergeCell ref="CF28:CR28"/>
    <mergeCell ref="CS28:DE28"/>
    <mergeCell ref="A29:BW29"/>
    <mergeCell ref="BX29:CE29"/>
    <mergeCell ref="CF29:CR29"/>
    <mergeCell ref="CS29:DE29"/>
    <mergeCell ref="A30:BW30"/>
    <mergeCell ref="BX30:CE30"/>
    <mergeCell ref="CF30:CR30"/>
    <mergeCell ref="CS30:DE30"/>
    <mergeCell ref="A31:BW31"/>
    <mergeCell ref="BX31:CE31"/>
    <mergeCell ref="CF31:CR31"/>
    <mergeCell ref="CS31:DE31"/>
    <mergeCell ref="A32:BW32"/>
    <mergeCell ref="BX32:CE32"/>
    <mergeCell ref="CF32:CR32"/>
    <mergeCell ref="CS32:DE32"/>
    <mergeCell ref="A33:BW33"/>
    <mergeCell ref="CF33:CR33"/>
    <mergeCell ref="CS33:DE33"/>
    <mergeCell ref="BX33:CE34"/>
    <mergeCell ref="DM33:DM34"/>
    <mergeCell ref="A34:BW34"/>
    <mergeCell ref="CF34:CR34"/>
    <mergeCell ref="CS34:DE34"/>
    <mergeCell ref="A35:BW35"/>
    <mergeCell ref="BX35:CE35"/>
    <mergeCell ref="CF35:CR35"/>
    <mergeCell ref="CS35:DE35"/>
    <mergeCell ref="A36:BW36"/>
    <mergeCell ref="BX36:CE36"/>
    <mergeCell ref="CF36:CR36"/>
    <mergeCell ref="CS36:DE36"/>
    <mergeCell ref="A37:BW37"/>
    <mergeCell ref="BX37:CE37"/>
    <mergeCell ref="CF37:CR37"/>
    <mergeCell ref="CS37:DE37"/>
    <mergeCell ref="A38:BW38"/>
    <mergeCell ref="BX38:CE38"/>
    <mergeCell ref="CF38:CR38"/>
    <mergeCell ref="CS38:DE38"/>
    <mergeCell ref="A39:BW39"/>
    <mergeCell ref="BX39:CE39"/>
    <mergeCell ref="CF39:CR39"/>
    <mergeCell ref="CS39:DE39"/>
    <mergeCell ref="A40:BW40"/>
    <mergeCell ref="BX40:CE40"/>
    <mergeCell ref="CF40:CR40"/>
    <mergeCell ref="CS40:DE40"/>
    <mergeCell ref="A41:BW41"/>
    <mergeCell ref="BX41:CE41"/>
    <mergeCell ref="CF41:CR41"/>
    <mergeCell ref="CS41:DE41"/>
    <mergeCell ref="A42:BW42"/>
    <mergeCell ref="BX42:CE42"/>
    <mergeCell ref="CF42:CR42"/>
    <mergeCell ref="CS42:DE42"/>
    <mergeCell ref="A43:BW43"/>
    <mergeCell ref="BX43:CE43"/>
    <mergeCell ref="CF43:CR43"/>
    <mergeCell ref="CS43:DE43"/>
    <mergeCell ref="A44:BW44"/>
    <mergeCell ref="BX44:CE44"/>
    <mergeCell ref="CF44:CR44"/>
    <mergeCell ref="CS44:DE44"/>
    <mergeCell ref="A45:BW45"/>
    <mergeCell ref="BX45:CE45"/>
    <mergeCell ref="CF45:CR45"/>
    <mergeCell ref="CS45:DE45"/>
    <mergeCell ref="A46:BW46"/>
    <mergeCell ref="BX46:CE47"/>
    <mergeCell ref="CF46:CR47"/>
    <mergeCell ref="CS46:DE47"/>
    <mergeCell ref="DF46:DF47"/>
    <mergeCell ref="DK46:DK47"/>
    <mergeCell ref="DL46:DL47"/>
    <mergeCell ref="DM46:DM47"/>
    <mergeCell ref="A47:BW47"/>
    <mergeCell ref="A48:BW48"/>
    <mergeCell ref="BX48:CE48"/>
    <mergeCell ref="CF48:CR48"/>
    <mergeCell ref="CS48:DE48"/>
    <mergeCell ref="A49:BW49"/>
    <mergeCell ref="BX49:CE49"/>
    <mergeCell ref="CF49:CR49"/>
    <mergeCell ref="CS49:DE49"/>
    <mergeCell ref="A50:BW50"/>
    <mergeCell ref="BX50:CE50"/>
    <mergeCell ref="CF50:CR50"/>
    <mergeCell ref="CS50:DE50"/>
    <mergeCell ref="A51:BW51"/>
    <mergeCell ref="BX51:CE51"/>
    <mergeCell ref="CF51:CR51"/>
    <mergeCell ref="CS51:DE51"/>
    <mergeCell ref="A52:BW52"/>
    <mergeCell ref="BX52:CE52"/>
    <mergeCell ref="CF52:CR52"/>
    <mergeCell ref="CS52:DE52"/>
    <mergeCell ref="A53:BW53"/>
    <mergeCell ref="CF53:CR53"/>
    <mergeCell ref="CS53:DE53"/>
    <mergeCell ref="BX53:CE54"/>
    <mergeCell ref="A54:BW54"/>
    <mergeCell ref="CF54:CR54"/>
    <mergeCell ref="CS54:DE54"/>
    <mergeCell ref="A55:BW55"/>
    <mergeCell ref="BX55:CE55"/>
    <mergeCell ref="CF55:CR55"/>
    <mergeCell ref="CS55:DE55"/>
    <mergeCell ref="A56:BW56"/>
    <mergeCell ref="BX56:CE56"/>
    <mergeCell ref="CF56:CR56"/>
    <mergeCell ref="CS56:DE56"/>
    <mergeCell ref="A57:BW57"/>
    <mergeCell ref="BX57:CE57"/>
    <mergeCell ref="CF57:CR57"/>
    <mergeCell ref="CS57:DE57"/>
    <mergeCell ref="A58:BW58"/>
    <mergeCell ref="BX58:CE58"/>
    <mergeCell ref="CF58:CR58"/>
    <mergeCell ref="CS58:DE58"/>
    <mergeCell ref="DK58:DK59"/>
    <mergeCell ref="DL58:DL59"/>
    <mergeCell ref="DM58:DM59"/>
    <mergeCell ref="A59:BW59"/>
    <mergeCell ref="BX59:CE59"/>
    <mergeCell ref="CF59:CR59"/>
    <mergeCell ref="CS59:DE59"/>
    <mergeCell ref="A60:BW60"/>
    <mergeCell ref="BX60:CE60"/>
    <mergeCell ref="CF60:CR60"/>
    <mergeCell ref="CS60:DE60"/>
    <mergeCell ref="A61:BW61"/>
    <mergeCell ref="BX61:CE61"/>
    <mergeCell ref="CF61:CR61"/>
    <mergeCell ref="CS61:DE61"/>
    <mergeCell ref="A62:BW62"/>
    <mergeCell ref="BX62:CE62"/>
    <mergeCell ref="CF62:CR62"/>
    <mergeCell ref="CS62:DE62"/>
    <mergeCell ref="A63:BW63"/>
    <mergeCell ref="BX63:CE63"/>
    <mergeCell ref="CF63:CR63"/>
    <mergeCell ref="CS63:DE63"/>
    <mergeCell ref="A64:BW64"/>
    <mergeCell ref="BX64:CE64"/>
    <mergeCell ref="CF64:CR64"/>
    <mergeCell ref="CS64:DE64"/>
    <mergeCell ref="A65:BW65"/>
    <mergeCell ref="BX65:CE65"/>
    <mergeCell ref="CF65:CR65"/>
    <mergeCell ref="CS65:DE65"/>
    <mergeCell ref="A66:BW66"/>
    <mergeCell ref="BX66:CE66"/>
    <mergeCell ref="CF66:CR66"/>
    <mergeCell ref="CS66:DE66"/>
    <mergeCell ref="A67:BW67"/>
    <mergeCell ref="BX67:CE67"/>
    <mergeCell ref="CF67:CR67"/>
    <mergeCell ref="CS67:DE67"/>
    <mergeCell ref="A68:BW68"/>
    <mergeCell ref="BX68:CE68"/>
    <mergeCell ref="CF68:CR68"/>
    <mergeCell ref="CS68:DE68"/>
    <mergeCell ref="A69:BW69"/>
    <mergeCell ref="BX69:CE69"/>
    <mergeCell ref="CF69:CR69"/>
    <mergeCell ref="CS69:DE69"/>
    <mergeCell ref="A70:BW70"/>
    <mergeCell ref="BX70:CE70"/>
    <mergeCell ref="CF70:CR70"/>
    <mergeCell ref="CS70:DE70"/>
    <mergeCell ref="A71:BW71"/>
    <mergeCell ref="BX71:CE71"/>
    <mergeCell ref="CF71:CR71"/>
    <mergeCell ref="CS71:DE71"/>
    <mergeCell ref="A72:BW72"/>
    <mergeCell ref="BX72:CE72"/>
    <mergeCell ref="CF72:CR72"/>
    <mergeCell ref="CS72:DE72"/>
    <mergeCell ref="A73:BW73"/>
    <mergeCell ref="BX73:CE73"/>
    <mergeCell ref="CF73:CR73"/>
    <mergeCell ref="CS73:DE73"/>
    <mergeCell ref="A74:BW74"/>
    <mergeCell ref="BX74:CE74"/>
    <mergeCell ref="CF74:CR74"/>
    <mergeCell ref="CS74:DE74"/>
    <mergeCell ref="A75:BW75"/>
    <mergeCell ref="BX75:CE75"/>
    <mergeCell ref="CF75:CR75"/>
    <mergeCell ref="CS75:DE75"/>
    <mergeCell ref="A76:BW76"/>
    <mergeCell ref="BX76:CE76"/>
    <mergeCell ref="CF76:CR76"/>
    <mergeCell ref="CS76:DE76"/>
    <mergeCell ref="A77:BW77"/>
    <mergeCell ref="BX77:CE77"/>
    <mergeCell ref="CF77:CR77"/>
    <mergeCell ref="CS77:DE77"/>
    <mergeCell ref="A78:BW78"/>
    <mergeCell ref="BX78:CE78"/>
    <mergeCell ref="CF78:CR78"/>
    <mergeCell ref="CS78:DE78"/>
    <mergeCell ref="A79:BW79"/>
    <mergeCell ref="BX79:CE79"/>
    <mergeCell ref="CF79:CR79"/>
    <mergeCell ref="CS79:DE79"/>
    <mergeCell ref="A80:BW80"/>
    <mergeCell ref="BX80:CE80"/>
    <mergeCell ref="CF80:CR80"/>
    <mergeCell ref="CS80:DE80"/>
    <mergeCell ref="A81:BW81"/>
    <mergeCell ref="BX81:CE81"/>
    <mergeCell ref="CF81:CR81"/>
    <mergeCell ref="CS81:DE81"/>
    <mergeCell ref="A82:BW82"/>
    <mergeCell ref="BX82:CE82"/>
    <mergeCell ref="CF82:CR82"/>
    <mergeCell ref="CS82:DE82"/>
    <mergeCell ref="A83:BW83"/>
    <mergeCell ref="BX83:CE83"/>
    <mergeCell ref="CF83:CR83"/>
    <mergeCell ref="CS83:DE83"/>
    <mergeCell ref="A84:BW84"/>
    <mergeCell ref="BX84:CE84"/>
    <mergeCell ref="CF84:CR84"/>
    <mergeCell ref="CS84:DE84"/>
    <mergeCell ref="A85:BW85"/>
    <mergeCell ref="BX85:CE85"/>
    <mergeCell ref="CF85:CR85"/>
    <mergeCell ref="CS85:DE85"/>
    <mergeCell ref="A86:BW86"/>
    <mergeCell ref="BX86:CE86"/>
    <mergeCell ref="CF86:CR86"/>
    <mergeCell ref="CS86:DE86"/>
    <mergeCell ref="A87:BW87"/>
    <mergeCell ref="BX87:CE87"/>
    <mergeCell ref="CF87:CR87"/>
    <mergeCell ref="CS87:DE87"/>
    <mergeCell ref="A88:BW88"/>
    <mergeCell ref="BX88:CE88"/>
    <mergeCell ref="CF88:CR88"/>
    <mergeCell ref="CS88:DE88"/>
    <mergeCell ref="A89:BW89"/>
    <mergeCell ref="BX89:CE89"/>
    <mergeCell ref="CF89:CR89"/>
    <mergeCell ref="CS89:DE89"/>
    <mergeCell ref="A90:BW90"/>
    <mergeCell ref="BX90:CE90"/>
    <mergeCell ref="CF90:CR90"/>
    <mergeCell ref="CS90:DE90"/>
    <mergeCell ref="A91:BW91"/>
    <mergeCell ref="BX91:CE91"/>
    <mergeCell ref="CF91:CR91"/>
    <mergeCell ref="CS91:DE91"/>
    <mergeCell ref="A92:BW92"/>
    <mergeCell ref="BX92:CE92"/>
    <mergeCell ref="CF92:CR92"/>
    <mergeCell ref="CS92:DE92"/>
    <mergeCell ref="A93:BW93"/>
    <mergeCell ref="BX93:CE93"/>
    <mergeCell ref="CF93:CR93"/>
    <mergeCell ref="CS93:DE93"/>
    <mergeCell ref="A94:BW94"/>
    <mergeCell ref="BX94:CE94"/>
    <mergeCell ref="CF94:CR94"/>
    <mergeCell ref="CS94:DE94"/>
    <mergeCell ref="A95:BW95"/>
    <mergeCell ref="BX95:CE95"/>
    <mergeCell ref="CF95:CR95"/>
    <mergeCell ref="CS95:DE95"/>
    <mergeCell ref="A96:BW96"/>
    <mergeCell ref="BX96:CE96"/>
    <mergeCell ref="CF96:CR96"/>
    <mergeCell ref="CS96:DE96"/>
    <mergeCell ref="A97:BW97"/>
    <mergeCell ref="BX97:CE97"/>
    <mergeCell ref="CF97:CR97"/>
    <mergeCell ref="CS97:DE97"/>
    <mergeCell ref="A98:BW98"/>
    <mergeCell ref="BX98:CE98"/>
    <mergeCell ref="CF98:CR98"/>
    <mergeCell ref="CS98:DE98"/>
    <mergeCell ref="A99:BW99"/>
    <mergeCell ref="BX99:CE99"/>
    <mergeCell ref="CF99:CR99"/>
    <mergeCell ref="CS99:DE99"/>
    <mergeCell ref="A100:BW100"/>
    <mergeCell ref="BX100:CE100"/>
    <mergeCell ref="CF100:CR100"/>
    <mergeCell ref="CS100:DE100"/>
    <mergeCell ref="A101:BW101"/>
    <mergeCell ref="BX101:CE101"/>
    <mergeCell ref="CF101:CR101"/>
    <mergeCell ref="CS101:DE101"/>
    <mergeCell ref="A102:BW102"/>
    <mergeCell ref="BX102:CE102"/>
    <mergeCell ref="CF102:CR102"/>
    <mergeCell ref="CS102:DE102"/>
    <mergeCell ref="A103:BW103"/>
    <mergeCell ref="BX103:CE103"/>
    <mergeCell ref="CF103:CR103"/>
    <mergeCell ref="CS103:DE103"/>
    <mergeCell ref="A104:BW104"/>
    <mergeCell ref="BX104:CE104"/>
    <mergeCell ref="CF104:CR104"/>
    <mergeCell ref="CS104:DE104"/>
    <mergeCell ref="A105:BW105"/>
    <mergeCell ref="BX105:CE105"/>
    <mergeCell ref="CF105:CR105"/>
    <mergeCell ref="CS105:DE105"/>
    <mergeCell ref="A106:BW107"/>
    <mergeCell ref="BX106:CE107"/>
    <mergeCell ref="CF106:CR107"/>
    <mergeCell ref="CS106:DE107"/>
    <mergeCell ref="DF106:DF107"/>
    <mergeCell ref="DG106:DG107"/>
    <mergeCell ref="DH106:DH107"/>
    <mergeCell ref="DI106:DI107"/>
    <mergeCell ref="DJ106:DJ107"/>
    <mergeCell ref="DK106:DK107"/>
    <mergeCell ref="DL106:DL107"/>
    <mergeCell ref="DM106:DM107"/>
    <mergeCell ref="A108:BW108"/>
    <mergeCell ref="BX108:CE108"/>
    <mergeCell ref="CF108:CR108"/>
    <mergeCell ref="CS108:DE108"/>
    <mergeCell ref="A109:BW109"/>
    <mergeCell ref="BX109:CE109"/>
    <mergeCell ref="CF109:CR109"/>
    <mergeCell ref="CS109:DE109"/>
    <mergeCell ref="A110:BW110"/>
    <mergeCell ref="BX110:CE110"/>
    <mergeCell ref="CF110:CR110"/>
    <mergeCell ref="CS110:DE110"/>
    <mergeCell ref="A111:BW111"/>
    <mergeCell ref="BX111:CE111"/>
    <mergeCell ref="CF111:CR111"/>
    <mergeCell ref="CS111:DE111"/>
    <mergeCell ref="A112:BW112"/>
    <mergeCell ref="BX112:CE112"/>
    <mergeCell ref="CF112:CR112"/>
    <mergeCell ref="CS112:DE112"/>
    <mergeCell ref="A113:BW113"/>
    <mergeCell ref="BX113:CE113"/>
    <mergeCell ref="CF113:CR113"/>
    <mergeCell ref="CS113:DE113"/>
    <mergeCell ref="A114:BW114"/>
    <mergeCell ref="BX114:CE114"/>
    <mergeCell ref="CF114:CR114"/>
    <mergeCell ref="CS114:DE114"/>
    <mergeCell ref="A115:BW115"/>
    <mergeCell ref="BX115:CE115"/>
    <mergeCell ref="CF115:CR115"/>
    <mergeCell ref="CS115:DE115"/>
    <mergeCell ref="A116:BW116"/>
    <mergeCell ref="BX116:CE116"/>
    <mergeCell ref="CF116:CR116"/>
    <mergeCell ref="CS116:DE116"/>
    <mergeCell ref="A117:BW117"/>
    <mergeCell ref="BX117:CE117"/>
    <mergeCell ref="CF117:CR117"/>
    <mergeCell ref="CS117:DE117"/>
    <mergeCell ref="A118:BW118"/>
    <mergeCell ref="BX118:CE118"/>
    <mergeCell ref="CF118:CR118"/>
    <mergeCell ref="CS118:DE118"/>
    <mergeCell ref="A119:BW119"/>
    <mergeCell ref="BX119:CE119"/>
    <mergeCell ref="CF119:CR119"/>
    <mergeCell ref="CS119:DE119"/>
    <mergeCell ref="A120:BW120"/>
    <mergeCell ref="BX120:CE120"/>
    <mergeCell ref="CF120:CR120"/>
    <mergeCell ref="CS120:DE120"/>
    <mergeCell ref="A121:BW121"/>
    <mergeCell ref="BX121:CE121"/>
    <mergeCell ref="CF121:CR121"/>
    <mergeCell ref="CS121:DE121"/>
    <mergeCell ref="A122:BW122"/>
    <mergeCell ref="BX122:CE122"/>
    <mergeCell ref="CF122:CR122"/>
    <mergeCell ref="CS122:DE122"/>
    <mergeCell ref="A123:BW123"/>
    <mergeCell ref="BX123:CE123"/>
    <mergeCell ref="CF123:CR123"/>
    <mergeCell ref="CS123:DE123"/>
    <mergeCell ref="A124:BW124"/>
    <mergeCell ref="BX124:CE124"/>
    <mergeCell ref="CF124:CR124"/>
    <mergeCell ref="CS124:DE124"/>
    <mergeCell ref="A125:BW125"/>
    <mergeCell ref="BX125:CE125"/>
    <mergeCell ref="CF125:CR125"/>
    <mergeCell ref="CS125:DE125"/>
    <mergeCell ref="A126:BW126"/>
    <mergeCell ref="BX126:CE126"/>
    <mergeCell ref="CF126:CR126"/>
    <mergeCell ref="CS126:DE126"/>
    <mergeCell ref="A127:BW127"/>
    <mergeCell ref="BX127:CE127"/>
    <mergeCell ref="CF127:CR127"/>
    <mergeCell ref="CS127:DE127"/>
    <mergeCell ref="A128:BW128"/>
    <mergeCell ref="BX128:CE128"/>
    <mergeCell ref="CF128:CR128"/>
    <mergeCell ref="CS128:DE128"/>
    <mergeCell ref="A136:DM136"/>
    <mergeCell ref="A138:DM138"/>
    <mergeCell ref="A139:DM139"/>
    <mergeCell ref="A140:DM140"/>
    <mergeCell ref="A143:DM143"/>
  </mergeCells>
  <printOptions/>
  <pageMargins left="0.5902777777777778" right="0.27569444444444446" top="0.7868055555555555" bottom="0.3145833333333333" header="0.19652777777777777" footer="0.19652777777777777"/>
  <pageSetup horizontalDpi="30066" verticalDpi="30066" orientation="portrait" paperSize="9" scale="56"/>
  <headerFooter alignWithMargins="0">
    <oddHeader>&amp;R&amp;"Times New Roman"&amp;7Подготовлено с использованием системы &amp;"Times New Roman"КонсультантПлюс</oddHeader>
  </headerFooter>
</worksheet>
</file>

<file path=xl/worksheets/sheet2.xml><?xml version="1.0" encoding="utf-8"?>
<worksheet xmlns="http://schemas.openxmlformats.org/spreadsheetml/2006/main" xmlns:r="http://schemas.openxmlformats.org/officeDocument/2006/relationships">
  <dimension ref="A1:IV67"/>
  <sheetViews>
    <sheetView tabSelected="1" zoomScale="110" zoomScaleNormal="110" workbookViewId="0" topLeftCell="A1">
      <selection activeCell="A61" sqref="A61:IV61"/>
    </sheetView>
  </sheetViews>
  <sheetFormatPr defaultColWidth="0.875" defaultRowHeight="12.75"/>
  <cols>
    <col min="1" max="109" width="0.875" style="5" customWidth="1"/>
    <col min="110" max="117" width="10.125" style="5" customWidth="1"/>
    <col min="118" max="256" width="0.875" style="5" customWidth="1"/>
  </cols>
  <sheetData>
    <row r="1" spans="2:117" s="23" customFormat="1" ht="13.5" customHeight="1">
      <c r="B1" s="2" t="s">
        <v>294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3" spans="1:117" ht="11.25" customHeight="1">
      <c r="A3" s="80" t="s">
        <v>295</v>
      </c>
      <c r="B3" s="80"/>
      <c r="C3" s="80"/>
      <c r="D3" s="80"/>
      <c r="E3" s="80"/>
      <c r="F3" s="80"/>
      <c r="G3" s="80"/>
      <c r="H3" s="81"/>
      <c r="I3" s="73" t="s">
        <v>35</v>
      </c>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4"/>
      <c r="CN3" s="79" t="s">
        <v>296</v>
      </c>
      <c r="CO3" s="80"/>
      <c r="CP3" s="80"/>
      <c r="CQ3" s="80"/>
      <c r="CR3" s="80"/>
      <c r="CS3" s="80"/>
      <c r="CT3" s="80"/>
      <c r="CU3" s="81"/>
      <c r="CV3" s="79" t="s">
        <v>297</v>
      </c>
      <c r="CW3" s="80"/>
      <c r="CX3" s="80"/>
      <c r="CY3" s="80"/>
      <c r="CZ3" s="80"/>
      <c r="DA3" s="80"/>
      <c r="DB3" s="80"/>
      <c r="DC3" s="80"/>
      <c r="DD3" s="80"/>
      <c r="DE3" s="81"/>
      <c r="DF3" s="71" t="s">
        <v>39</v>
      </c>
      <c r="DG3" s="72"/>
      <c r="DH3" s="72"/>
      <c r="DI3" s="72"/>
      <c r="DJ3" s="72"/>
      <c r="DK3" s="72"/>
      <c r="DL3" s="72"/>
      <c r="DM3" s="188"/>
    </row>
    <row r="4" spans="1:117" ht="11.25" customHeight="1">
      <c r="A4" s="83"/>
      <c r="B4" s="83"/>
      <c r="C4" s="83"/>
      <c r="D4" s="83"/>
      <c r="E4" s="83"/>
      <c r="F4" s="83"/>
      <c r="G4" s="83"/>
      <c r="H4" s="84"/>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6"/>
      <c r="CN4" s="82"/>
      <c r="CO4" s="83"/>
      <c r="CP4" s="83"/>
      <c r="CQ4" s="83"/>
      <c r="CR4" s="83"/>
      <c r="CS4" s="83"/>
      <c r="CT4" s="83"/>
      <c r="CU4" s="84"/>
      <c r="CV4" s="82"/>
      <c r="CW4" s="83"/>
      <c r="CX4" s="83"/>
      <c r="CY4" s="83"/>
      <c r="CZ4" s="83"/>
      <c r="DA4" s="83"/>
      <c r="DB4" s="83"/>
      <c r="DC4" s="83"/>
      <c r="DD4" s="83"/>
      <c r="DE4" s="84"/>
      <c r="DF4" s="36" t="s">
        <v>40</v>
      </c>
      <c r="DG4" s="36" t="s">
        <v>41</v>
      </c>
      <c r="DH4" s="88"/>
      <c r="DI4" s="88"/>
      <c r="DJ4" s="89"/>
      <c r="DK4" s="36" t="s">
        <v>42</v>
      </c>
      <c r="DL4" s="36" t="s">
        <v>43</v>
      </c>
      <c r="DM4" s="189" t="s">
        <v>44</v>
      </c>
    </row>
    <row r="5" spans="1:117" ht="39" customHeight="1">
      <c r="A5" s="86"/>
      <c r="B5" s="86"/>
      <c r="C5" s="86"/>
      <c r="D5" s="86"/>
      <c r="E5" s="86"/>
      <c r="F5" s="86"/>
      <c r="G5" s="86"/>
      <c r="H5" s="8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8"/>
      <c r="CN5" s="85"/>
      <c r="CO5" s="86"/>
      <c r="CP5" s="86"/>
      <c r="CQ5" s="86"/>
      <c r="CR5" s="86"/>
      <c r="CS5" s="86"/>
      <c r="CT5" s="86"/>
      <c r="CU5" s="87"/>
      <c r="CV5" s="85"/>
      <c r="CW5" s="86"/>
      <c r="CX5" s="86"/>
      <c r="CY5" s="86"/>
      <c r="CZ5" s="86"/>
      <c r="DA5" s="86"/>
      <c r="DB5" s="86"/>
      <c r="DC5" s="86"/>
      <c r="DD5" s="86"/>
      <c r="DE5" s="87"/>
      <c r="DF5" s="40" t="s">
        <v>298</v>
      </c>
      <c r="DG5" s="40" t="s">
        <v>46</v>
      </c>
      <c r="DH5" s="40" t="s">
        <v>47</v>
      </c>
      <c r="DI5" s="40" t="s">
        <v>48</v>
      </c>
      <c r="DJ5" s="40" t="s">
        <v>49</v>
      </c>
      <c r="DK5" s="40" t="s">
        <v>299</v>
      </c>
      <c r="DL5" s="40" t="s">
        <v>300</v>
      </c>
      <c r="DM5" s="190"/>
    </row>
    <row r="6" spans="1:117" ht="13.5">
      <c r="A6" s="90" t="s">
        <v>52</v>
      </c>
      <c r="B6" s="90"/>
      <c r="C6" s="90"/>
      <c r="D6" s="90"/>
      <c r="E6" s="90"/>
      <c r="F6" s="90"/>
      <c r="G6" s="90"/>
      <c r="H6" s="91"/>
      <c r="I6" s="90" t="s">
        <v>53</v>
      </c>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1"/>
      <c r="CN6" s="39" t="s">
        <v>54</v>
      </c>
      <c r="CO6" s="92"/>
      <c r="CP6" s="92"/>
      <c r="CQ6" s="92"/>
      <c r="CR6" s="92"/>
      <c r="CS6" s="92"/>
      <c r="CT6" s="92"/>
      <c r="CU6" s="93"/>
      <c r="CV6" s="39" t="s">
        <v>55</v>
      </c>
      <c r="CW6" s="92"/>
      <c r="CX6" s="92"/>
      <c r="CY6" s="92"/>
      <c r="CZ6" s="92"/>
      <c r="DA6" s="92"/>
      <c r="DB6" s="92"/>
      <c r="DC6" s="92"/>
      <c r="DD6" s="92"/>
      <c r="DE6" s="93"/>
      <c r="DF6" s="39" t="s">
        <v>301</v>
      </c>
      <c r="DG6" s="39" t="s">
        <v>302</v>
      </c>
      <c r="DH6" s="39" t="s">
        <v>303</v>
      </c>
      <c r="DI6" s="39" t="s">
        <v>304</v>
      </c>
      <c r="DJ6" s="39" t="s">
        <v>305</v>
      </c>
      <c r="DK6" s="39" t="s">
        <v>306</v>
      </c>
      <c r="DL6" s="39" t="s">
        <v>307</v>
      </c>
      <c r="DM6" s="191" t="s">
        <v>56</v>
      </c>
    </row>
    <row r="7" spans="1:117" ht="12.75" customHeight="1">
      <c r="A7" s="103">
        <v>1</v>
      </c>
      <c r="B7" s="103"/>
      <c r="C7" s="103"/>
      <c r="D7" s="103"/>
      <c r="E7" s="103"/>
      <c r="F7" s="103"/>
      <c r="G7" s="103"/>
      <c r="H7" s="104"/>
      <c r="I7" s="162" t="s">
        <v>308</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63" t="s">
        <v>309</v>
      </c>
      <c r="CO7" s="164"/>
      <c r="CP7" s="164"/>
      <c r="CQ7" s="164"/>
      <c r="CR7" s="164"/>
      <c r="CS7" s="164"/>
      <c r="CT7" s="164"/>
      <c r="CU7" s="165"/>
      <c r="CV7" s="97" t="s">
        <v>59</v>
      </c>
      <c r="CW7" s="95"/>
      <c r="CX7" s="95"/>
      <c r="CY7" s="95"/>
      <c r="CZ7" s="95"/>
      <c r="DA7" s="95"/>
      <c r="DB7" s="95"/>
      <c r="DC7" s="95"/>
      <c r="DD7" s="95"/>
      <c r="DE7" s="96"/>
      <c r="DF7" s="44">
        <f>'стр.1_4'!DF105</f>
        <v>2384364.18</v>
      </c>
      <c r="DG7" s="44">
        <f>'стр.1_4'!DG105</f>
        <v>821509.61</v>
      </c>
      <c r="DH7" s="44">
        <f>'стр.1_4'!DH105</f>
        <v>570847.37</v>
      </c>
      <c r="DI7" s="44">
        <f>'стр.1_4'!DI105</f>
        <v>402514.56</v>
      </c>
      <c r="DJ7" s="44">
        <f>'стр.1_4'!DJ105</f>
        <v>589492.64</v>
      </c>
      <c r="DK7" s="44">
        <f>'стр.1_4'!DK105</f>
        <v>2319478.09</v>
      </c>
      <c r="DL7" s="44">
        <f>'стр.1_4'!DL105</f>
        <v>2319478.09</v>
      </c>
      <c r="DM7" s="192"/>
    </row>
    <row r="8" spans="1:117" ht="90" customHeight="1">
      <c r="A8" s="98" t="s">
        <v>310</v>
      </c>
      <c r="B8" s="98"/>
      <c r="C8" s="98"/>
      <c r="D8" s="98"/>
      <c r="E8" s="98"/>
      <c r="F8" s="98"/>
      <c r="G8" s="98"/>
      <c r="H8" s="99"/>
      <c r="I8" s="166" t="s">
        <v>311</v>
      </c>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20" t="s">
        <v>312</v>
      </c>
      <c r="CO8" s="98"/>
      <c r="CP8" s="98"/>
      <c r="CQ8" s="98"/>
      <c r="CR8" s="98"/>
      <c r="CS8" s="98"/>
      <c r="CT8" s="98"/>
      <c r="CU8" s="99"/>
      <c r="CV8" s="100" t="s">
        <v>59</v>
      </c>
      <c r="CW8" s="98"/>
      <c r="CX8" s="98"/>
      <c r="CY8" s="98"/>
      <c r="CZ8" s="98"/>
      <c r="DA8" s="98"/>
      <c r="DB8" s="98"/>
      <c r="DC8" s="98"/>
      <c r="DD8" s="98"/>
      <c r="DE8" s="99"/>
      <c r="DF8" s="35"/>
      <c r="DG8" s="35"/>
      <c r="DH8" s="35"/>
      <c r="DI8" s="35"/>
      <c r="DJ8" s="35"/>
      <c r="DK8" s="35"/>
      <c r="DL8" s="35"/>
      <c r="DM8" s="199"/>
    </row>
    <row r="9" spans="1:117" ht="24" customHeight="1">
      <c r="A9" s="98" t="s">
        <v>313</v>
      </c>
      <c r="B9" s="98"/>
      <c r="C9" s="98"/>
      <c r="D9" s="98"/>
      <c r="E9" s="98"/>
      <c r="F9" s="98"/>
      <c r="G9" s="98"/>
      <c r="H9" s="99"/>
      <c r="I9" s="166" t="s">
        <v>314</v>
      </c>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20" t="s">
        <v>315</v>
      </c>
      <c r="CO9" s="98"/>
      <c r="CP9" s="98"/>
      <c r="CQ9" s="98"/>
      <c r="CR9" s="98"/>
      <c r="CS9" s="98"/>
      <c r="CT9" s="98"/>
      <c r="CU9" s="99"/>
      <c r="CV9" s="100" t="s">
        <v>59</v>
      </c>
      <c r="CW9" s="98"/>
      <c r="CX9" s="98"/>
      <c r="CY9" s="98"/>
      <c r="CZ9" s="98"/>
      <c r="DA9" s="98"/>
      <c r="DB9" s="98"/>
      <c r="DC9" s="98"/>
      <c r="DD9" s="98"/>
      <c r="DE9" s="99"/>
      <c r="DF9" s="35"/>
      <c r="DG9" s="35"/>
      <c r="DH9" s="35"/>
      <c r="DI9" s="35"/>
      <c r="DJ9" s="35"/>
      <c r="DK9" s="35"/>
      <c r="DL9" s="35"/>
      <c r="DM9" s="199"/>
    </row>
    <row r="10" spans="1:117" ht="24" customHeight="1">
      <c r="A10" s="98" t="s">
        <v>316</v>
      </c>
      <c r="B10" s="98"/>
      <c r="C10" s="98"/>
      <c r="D10" s="98"/>
      <c r="E10" s="98"/>
      <c r="F10" s="98"/>
      <c r="G10" s="98"/>
      <c r="H10" s="99"/>
      <c r="I10" s="166" t="s">
        <v>317</v>
      </c>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20" t="s">
        <v>318</v>
      </c>
      <c r="CO10" s="98"/>
      <c r="CP10" s="98"/>
      <c r="CQ10" s="98"/>
      <c r="CR10" s="98"/>
      <c r="CS10" s="98"/>
      <c r="CT10" s="98"/>
      <c r="CU10" s="99"/>
      <c r="CV10" s="100" t="s">
        <v>59</v>
      </c>
      <c r="CW10" s="98"/>
      <c r="CX10" s="98"/>
      <c r="CY10" s="98"/>
      <c r="CZ10" s="98"/>
      <c r="DA10" s="98"/>
      <c r="DB10" s="98"/>
      <c r="DC10" s="98"/>
      <c r="DD10" s="98"/>
      <c r="DE10" s="99"/>
      <c r="DF10" s="45">
        <f>DF11</f>
        <v>5542.47</v>
      </c>
      <c r="DG10" s="45">
        <f>DG11</f>
        <v>5542.469999999999</v>
      </c>
      <c r="DH10" s="45">
        <f>DH11</f>
        <v>0</v>
      </c>
      <c r="DI10" s="45">
        <f>DI11</f>
        <v>0</v>
      </c>
      <c r="DJ10" s="45">
        <f>DJ11</f>
        <v>0</v>
      </c>
      <c r="DK10" s="45">
        <f>DK11</f>
        <v>0</v>
      </c>
      <c r="DL10" s="45">
        <f>DL11</f>
        <v>0</v>
      </c>
      <c r="DM10" s="199"/>
    </row>
    <row r="11" spans="1:117" ht="24" customHeight="1">
      <c r="A11" s="98" t="s">
        <v>319</v>
      </c>
      <c r="B11" s="98"/>
      <c r="C11" s="98"/>
      <c r="D11" s="98"/>
      <c r="E11" s="98"/>
      <c r="F11" s="98"/>
      <c r="G11" s="98"/>
      <c r="H11" s="99"/>
      <c r="I11" s="166" t="s">
        <v>320</v>
      </c>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20" t="s">
        <v>321</v>
      </c>
      <c r="CO11" s="98"/>
      <c r="CP11" s="98"/>
      <c r="CQ11" s="98"/>
      <c r="CR11" s="98"/>
      <c r="CS11" s="98"/>
      <c r="CT11" s="98"/>
      <c r="CU11" s="99"/>
      <c r="CV11" s="100" t="s">
        <v>59</v>
      </c>
      <c r="CW11" s="98"/>
      <c r="CX11" s="98"/>
      <c r="CY11" s="98"/>
      <c r="CZ11" s="98"/>
      <c r="DA11" s="98"/>
      <c r="DB11" s="98"/>
      <c r="DC11" s="98"/>
      <c r="DD11" s="98"/>
      <c r="DE11" s="99"/>
      <c r="DF11" s="45">
        <f>DG11+DH11+DI11+DJ11</f>
        <v>5542.47</v>
      </c>
      <c r="DG11" s="45">
        <f>7281.98-1739.51</f>
        <v>5542.469999999999</v>
      </c>
      <c r="DH11" s="35"/>
      <c r="DI11" s="35"/>
      <c r="DJ11" s="35"/>
      <c r="DK11" s="35"/>
      <c r="DL11" s="35"/>
      <c r="DM11" s="199"/>
    </row>
    <row r="12" spans="1:117" ht="24" customHeight="1">
      <c r="A12" s="98"/>
      <c r="B12" s="98"/>
      <c r="C12" s="98"/>
      <c r="D12" s="98"/>
      <c r="E12" s="98"/>
      <c r="F12" s="98"/>
      <c r="G12" s="98"/>
      <c r="H12" s="99"/>
      <c r="I12" s="166" t="s">
        <v>322</v>
      </c>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20" t="s">
        <v>323</v>
      </c>
      <c r="CO12" s="98"/>
      <c r="CP12" s="98"/>
      <c r="CQ12" s="98"/>
      <c r="CR12" s="98"/>
      <c r="CS12" s="98"/>
      <c r="CT12" s="98"/>
      <c r="CU12" s="99"/>
      <c r="CV12" s="100" t="s">
        <v>59</v>
      </c>
      <c r="CW12" s="98"/>
      <c r="CX12" s="98"/>
      <c r="CY12" s="98"/>
      <c r="CZ12" s="98"/>
      <c r="DA12" s="98"/>
      <c r="DB12" s="98"/>
      <c r="DC12" s="98"/>
      <c r="DD12" s="98"/>
      <c r="DE12" s="99"/>
      <c r="DF12" s="35"/>
      <c r="DG12" s="35"/>
      <c r="DH12" s="35"/>
      <c r="DI12" s="35"/>
      <c r="DJ12" s="35"/>
      <c r="DK12" s="35"/>
      <c r="DL12" s="35"/>
      <c r="DM12" s="199"/>
    </row>
    <row r="13" spans="1:117" ht="24" customHeight="1">
      <c r="A13" s="98" t="s">
        <v>324</v>
      </c>
      <c r="B13" s="98"/>
      <c r="C13" s="98"/>
      <c r="D13" s="98"/>
      <c r="E13" s="98"/>
      <c r="F13" s="98"/>
      <c r="G13" s="98"/>
      <c r="H13" s="99"/>
      <c r="I13" s="166" t="s">
        <v>325</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20" t="s">
        <v>326</v>
      </c>
      <c r="CO13" s="98"/>
      <c r="CP13" s="98"/>
      <c r="CQ13" s="98"/>
      <c r="CR13" s="98"/>
      <c r="CS13" s="98"/>
      <c r="CT13" s="98"/>
      <c r="CU13" s="99"/>
      <c r="CV13" s="100" t="s">
        <v>59</v>
      </c>
      <c r="CW13" s="98"/>
      <c r="CX13" s="98"/>
      <c r="CY13" s="98"/>
      <c r="CZ13" s="98"/>
      <c r="DA13" s="98"/>
      <c r="DB13" s="98"/>
      <c r="DC13" s="98"/>
      <c r="DD13" s="98"/>
      <c r="DE13" s="99"/>
      <c r="DF13" s="35"/>
      <c r="DG13" s="35"/>
      <c r="DH13" s="35"/>
      <c r="DI13" s="35"/>
      <c r="DJ13" s="35"/>
      <c r="DK13" s="35"/>
      <c r="DL13" s="35"/>
      <c r="DM13" s="199"/>
    </row>
    <row r="14" spans="1:117" ht="24" customHeight="1">
      <c r="A14" s="98" t="s">
        <v>327</v>
      </c>
      <c r="B14" s="98"/>
      <c r="C14" s="98"/>
      <c r="D14" s="98"/>
      <c r="E14" s="98"/>
      <c r="F14" s="98"/>
      <c r="G14" s="98"/>
      <c r="H14" s="99"/>
      <c r="I14" s="166" t="s">
        <v>328</v>
      </c>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20" t="s">
        <v>329</v>
      </c>
      <c r="CO14" s="98"/>
      <c r="CP14" s="98"/>
      <c r="CQ14" s="98"/>
      <c r="CR14" s="98"/>
      <c r="CS14" s="98"/>
      <c r="CT14" s="98"/>
      <c r="CU14" s="99"/>
      <c r="CV14" s="100" t="s">
        <v>59</v>
      </c>
      <c r="CW14" s="98"/>
      <c r="CX14" s="98"/>
      <c r="CY14" s="98"/>
      <c r="CZ14" s="98"/>
      <c r="DA14" s="98"/>
      <c r="DB14" s="98"/>
      <c r="DC14" s="98"/>
      <c r="DD14" s="98"/>
      <c r="DE14" s="99"/>
      <c r="DF14" s="45">
        <f>DF7-DF10</f>
        <v>2378821.71</v>
      </c>
      <c r="DG14" s="45">
        <f>DG7-DG10</f>
        <v>815967.14</v>
      </c>
      <c r="DH14" s="45">
        <f>DH7-DH10</f>
        <v>570847.37</v>
      </c>
      <c r="DI14" s="45">
        <f>DI7-DI10</f>
        <v>402514.56</v>
      </c>
      <c r="DJ14" s="45">
        <f>DJ7-DJ10</f>
        <v>589492.64</v>
      </c>
      <c r="DK14" s="45">
        <f>DK7-DK10</f>
        <v>2319478.09</v>
      </c>
      <c r="DL14" s="45">
        <f>DL7-DL10</f>
        <v>2319478.09</v>
      </c>
      <c r="DM14" s="64"/>
    </row>
    <row r="15" spans="1:117" ht="34.5" customHeight="1">
      <c r="A15" s="98" t="s">
        <v>330</v>
      </c>
      <c r="B15" s="98"/>
      <c r="C15" s="98"/>
      <c r="D15" s="98"/>
      <c r="E15" s="98"/>
      <c r="F15" s="98"/>
      <c r="G15" s="98"/>
      <c r="H15" s="99"/>
      <c r="I15" s="167" t="s">
        <v>331</v>
      </c>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20" t="s">
        <v>332</v>
      </c>
      <c r="CO15" s="98"/>
      <c r="CP15" s="98"/>
      <c r="CQ15" s="98"/>
      <c r="CR15" s="98"/>
      <c r="CS15" s="98"/>
      <c r="CT15" s="98"/>
      <c r="CU15" s="99"/>
      <c r="CV15" s="100" t="s">
        <v>59</v>
      </c>
      <c r="CW15" s="98"/>
      <c r="CX15" s="98"/>
      <c r="CY15" s="98"/>
      <c r="CZ15" s="98"/>
      <c r="DA15" s="98"/>
      <c r="DB15" s="98"/>
      <c r="DC15" s="98"/>
      <c r="DD15" s="98"/>
      <c r="DE15" s="99"/>
      <c r="DF15" s="45">
        <f>DF14-DF18-DF27</f>
        <v>1807488.06</v>
      </c>
      <c r="DG15" s="45">
        <f>DG14-DG18-DG27</f>
        <v>424478.16000000003</v>
      </c>
      <c r="DH15" s="45">
        <f>DH14-DH18-DH27</f>
        <v>515567.48</v>
      </c>
      <c r="DI15" s="45">
        <f>DI14-DI18-DI27</f>
        <v>342306.67</v>
      </c>
      <c r="DJ15" s="45">
        <f>DJ14-DJ18-DJ27</f>
        <v>525135.75</v>
      </c>
      <c r="DK15" s="45">
        <f>DK14-DK18-DK27</f>
        <v>1813030.53</v>
      </c>
      <c r="DL15" s="45">
        <f>DL14-DL18-DL27</f>
        <v>1813030.53</v>
      </c>
      <c r="DM15" s="64"/>
    </row>
    <row r="16" spans="1:117" ht="24" customHeight="1">
      <c r="A16" s="98" t="s">
        <v>333</v>
      </c>
      <c r="B16" s="98"/>
      <c r="C16" s="98"/>
      <c r="D16" s="98"/>
      <c r="E16" s="98"/>
      <c r="F16" s="98"/>
      <c r="G16" s="98"/>
      <c r="H16" s="99"/>
      <c r="I16" s="168" t="s">
        <v>334</v>
      </c>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20" t="s">
        <v>335</v>
      </c>
      <c r="CO16" s="98"/>
      <c r="CP16" s="98"/>
      <c r="CQ16" s="98"/>
      <c r="CR16" s="98"/>
      <c r="CS16" s="98"/>
      <c r="CT16" s="98"/>
      <c r="CU16" s="99"/>
      <c r="CV16" s="100" t="s">
        <v>59</v>
      </c>
      <c r="CW16" s="98"/>
      <c r="CX16" s="98"/>
      <c r="CY16" s="98"/>
      <c r="CZ16" s="98"/>
      <c r="DA16" s="98"/>
      <c r="DB16" s="98"/>
      <c r="DC16" s="98"/>
      <c r="DD16" s="98"/>
      <c r="DE16" s="99"/>
      <c r="DF16" s="45">
        <f>DF15</f>
        <v>1807488.06</v>
      </c>
      <c r="DG16" s="45">
        <f>DG15</f>
        <v>424478.16000000003</v>
      </c>
      <c r="DH16" s="45">
        <f>DH15</f>
        <v>515567.48</v>
      </c>
      <c r="DI16" s="45">
        <f>DI15</f>
        <v>342306.67</v>
      </c>
      <c r="DJ16" s="45">
        <f>DJ15</f>
        <v>525135.75</v>
      </c>
      <c r="DK16" s="45">
        <f>DK15</f>
        <v>1813030.53</v>
      </c>
      <c r="DL16" s="45">
        <f>DL15</f>
        <v>1813030.53</v>
      </c>
      <c r="DM16" s="64"/>
    </row>
    <row r="17" spans="1:117" ht="12.75" customHeight="1">
      <c r="A17" s="98" t="s">
        <v>336</v>
      </c>
      <c r="B17" s="98"/>
      <c r="C17" s="98"/>
      <c r="D17" s="98"/>
      <c r="E17" s="98"/>
      <c r="F17" s="98"/>
      <c r="G17" s="98"/>
      <c r="H17" s="99"/>
      <c r="I17" s="168" t="s">
        <v>337</v>
      </c>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20" t="s">
        <v>338</v>
      </c>
      <c r="CO17" s="98"/>
      <c r="CP17" s="98"/>
      <c r="CQ17" s="98"/>
      <c r="CR17" s="98"/>
      <c r="CS17" s="98"/>
      <c r="CT17" s="98"/>
      <c r="CU17" s="99"/>
      <c r="CV17" s="100" t="s">
        <v>59</v>
      </c>
      <c r="CW17" s="98"/>
      <c r="CX17" s="98"/>
      <c r="CY17" s="98"/>
      <c r="CZ17" s="98"/>
      <c r="DA17" s="98"/>
      <c r="DB17" s="98"/>
      <c r="DC17" s="98"/>
      <c r="DD17" s="98"/>
      <c r="DE17" s="99"/>
      <c r="DF17" s="35"/>
      <c r="DG17" s="35"/>
      <c r="DH17" s="35"/>
      <c r="DI17" s="35"/>
      <c r="DJ17" s="35"/>
      <c r="DK17" s="35"/>
      <c r="DL17" s="35"/>
      <c r="DM17" s="199"/>
    </row>
    <row r="18" spans="1:117" ht="24" customHeight="1">
      <c r="A18" s="98" t="s">
        <v>339</v>
      </c>
      <c r="B18" s="98"/>
      <c r="C18" s="98"/>
      <c r="D18" s="98"/>
      <c r="E18" s="98"/>
      <c r="F18" s="98"/>
      <c r="G18" s="98"/>
      <c r="H18" s="99"/>
      <c r="I18" s="167" t="s">
        <v>340</v>
      </c>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20" t="s">
        <v>341</v>
      </c>
      <c r="CO18" s="98"/>
      <c r="CP18" s="98"/>
      <c r="CQ18" s="98"/>
      <c r="CR18" s="98"/>
      <c r="CS18" s="98"/>
      <c r="CT18" s="98"/>
      <c r="CU18" s="99"/>
      <c r="CV18" s="100" t="s">
        <v>59</v>
      </c>
      <c r="CW18" s="98"/>
      <c r="CX18" s="98"/>
      <c r="CY18" s="98"/>
      <c r="CZ18" s="98"/>
      <c r="DA18" s="98"/>
      <c r="DB18" s="98"/>
      <c r="DC18" s="98"/>
      <c r="DD18" s="98"/>
      <c r="DE18" s="99"/>
      <c r="DF18" s="45">
        <f>DF19</f>
        <v>272520</v>
      </c>
      <c r="DG18" s="45">
        <f>DG19</f>
        <v>272520</v>
      </c>
      <c r="DH18" s="45">
        <f>DH19</f>
        <v>0</v>
      </c>
      <c r="DI18" s="45">
        <f>DI19</f>
        <v>0</v>
      </c>
      <c r="DJ18" s="45">
        <f>DJ19</f>
        <v>0</v>
      </c>
      <c r="DK18" s="45">
        <f>DK19</f>
        <v>272520</v>
      </c>
      <c r="DL18" s="45">
        <f>DL19</f>
        <v>272520</v>
      </c>
      <c r="DM18" s="64"/>
    </row>
    <row r="19" spans="1:117" ht="24" customHeight="1">
      <c r="A19" s="98" t="s">
        <v>342</v>
      </c>
      <c r="B19" s="98"/>
      <c r="C19" s="98"/>
      <c r="D19" s="98"/>
      <c r="E19" s="98"/>
      <c r="F19" s="98"/>
      <c r="G19" s="98"/>
      <c r="H19" s="99"/>
      <c r="I19" s="168" t="s">
        <v>334</v>
      </c>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20" t="s">
        <v>343</v>
      </c>
      <c r="CO19" s="98"/>
      <c r="CP19" s="98"/>
      <c r="CQ19" s="98"/>
      <c r="CR19" s="98"/>
      <c r="CS19" s="98"/>
      <c r="CT19" s="98"/>
      <c r="CU19" s="99"/>
      <c r="CV19" s="100" t="s">
        <v>59</v>
      </c>
      <c r="CW19" s="98"/>
      <c r="CX19" s="98"/>
      <c r="CY19" s="98"/>
      <c r="CZ19" s="98"/>
      <c r="DA19" s="98"/>
      <c r="DB19" s="98"/>
      <c r="DC19" s="98"/>
      <c r="DD19" s="98"/>
      <c r="DE19" s="99"/>
      <c r="DF19" s="46">
        <f>DF20</f>
        <v>272520</v>
      </c>
      <c r="DG19" s="46">
        <f>DG20</f>
        <v>272520</v>
      </c>
      <c r="DH19" s="46">
        <f>DH20</f>
        <v>0</v>
      </c>
      <c r="DI19" s="46">
        <f>DI20</f>
        <v>0</v>
      </c>
      <c r="DJ19" s="46">
        <f>DJ20</f>
        <v>0</v>
      </c>
      <c r="DK19" s="46">
        <f>DK20</f>
        <v>272520</v>
      </c>
      <c r="DL19" s="46">
        <f>DL20</f>
        <v>272520</v>
      </c>
      <c r="DM19" s="193"/>
    </row>
    <row r="20" spans="1:117" ht="20.25" customHeight="1">
      <c r="A20" s="98"/>
      <c r="B20" s="98"/>
      <c r="C20" s="98"/>
      <c r="D20" s="98"/>
      <c r="E20" s="98"/>
      <c r="F20" s="98"/>
      <c r="G20" s="98"/>
      <c r="H20" s="99"/>
      <c r="I20" s="166" t="s">
        <v>344</v>
      </c>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20" t="s">
        <v>345</v>
      </c>
      <c r="CO20" s="98"/>
      <c r="CP20" s="98"/>
      <c r="CQ20" s="98"/>
      <c r="CR20" s="98"/>
      <c r="CS20" s="98"/>
      <c r="CT20" s="98"/>
      <c r="CU20" s="99"/>
      <c r="CV20" s="100" t="s">
        <v>59</v>
      </c>
      <c r="CW20" s="98"/>
      <c r="CX20" s="98"/>
      <c r="CY20" s="98"/>
      <c r="CZ20" s="98"/>
      <c r="DA20" s="98"/>
      <c r="DB20" s="98"/>
      <c r="DC20" s="98"/>
      <c r="DD20" s="98"/>
      <c r="DE20" s="98"/>
      <c r="DF20" s="64">
        <f>'стр.1_4'!DF54</f>
        <v>272520</v>
      </c>
      <c r="DG20" s="64">
        <f>'стр.1_4'!DG54</f>
        <v>272520</v>
      </c>
      <c r="DH20" s="64">
        <f>'стр.1_4'!DH54</f>
        <v>0</v>
      </c>
      <c r="DI20" s="64">
        <f>'стр.1_4'!DI54</f>
        <v>0</v>
      </c>
      <c r="DJ20" s="64">
        <f>'стр.1_4'!DJ54</f>
        <v>0</v>
      </c>
      <c r="DK20" s="64">
        <f>'стр.1_4'!DK54</f>
        <v>272520</v>
      </c>
      <c r="DL20" s="64">
        <f>'стр.1_4'!DL54</f>
        <v>272520</v>
      </c>
      <c r="DM20" s="63"/>
    </row>
    <row r="21" spans="1:117" ht="12.75" customHeight="1">
      <c r="A21" s="98" t="s">
        <v>346</v>
      </c>
      <c r="B21" s="98"/>
      <c r="C21" s="98"/>
      <c r="D21" s="98"/>
      <c r="E21" s="98"/>
      <c r="F21" s="98"/>
      <c r="G21" s="98"/>
      <c r="H21" s="99"/>
      <c r="I21" s="168" t="s">
        <v>337</v>
      </c>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20" t="s">
        <v>348</v>
      </c>
      <c r="CO21" s="98"/>
      <c r="CP21" s="98"/>
      <c r="CQ21" s="98"/>
      <c r="CR21" s="98"/>
      <c r="CS21" s="98"/>
      <c r="CT21" s="98"/>
      <c r="CU21" s="99"/>
      <c r="CV21" s="100" t="s">
        <v>59</v>
      </c>
      <c r="CW21" s="98"/>
      <c r="CX21" s="98"/>
      <c r="CY21" s="98"/>
      <c r="CZ21" s="98"/>
      <c r="DA21" s="98"/>
      <c r="DB21" s="98"/>
      <c r="DC21" s="98"/>
      <c r="DD21" s="98"/>
      <c r="DE21" s="99"/>
      <c r="DF21" s="52"/>
      <c r="DG21" s="52"/>
      <c r="DH21" s="52"/>
      <c r="DI21" s="52"/>
      <c r="DJ21" s="52"/>
      <c r="DK21" s="52"/>
      <c r="DL21" s="52"/>
      <c r="DM21" s="200"/>
    </row>
    <row r="22" spans="1:117" ht="12.75" customHeight="1">
      <c r="A22" s="98" t="s">
        <v>349</v>
      </c>
      <c r="B22" s="98"/>
      <c r="C22" s="98"/>
      <c r="D22" s="98"/>
      <c r="E22" s="98"/>
      <c r="F22" s="98"/>
      <c r="G22" s="98"/>
      <c r="H22" s="99"/>
      <c r="I22" s="167" t="s">
        <v>350</v>
      </c>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20" t="s">
        <v>351</v>
      </c>
      <c r="CO22" s="98"/>
      <c r="CP22" s="98"/>
      <c r="CQ22" s="98"/>
      <c r="CR22" s="98"/>
      <c r="CS22" s="98"/>
      <c r="CT22" s="98"/>
      <c r="CU22" s="99"/>
      <c r="CV22" s="100" t="s">
        <v>59</v>
      </c>
      <c r="CW22" s="98"/>
      <c r="CX22" s="98"/>
      <c r="CY22" s="98"/>
      <c r="CZ22" s="98"/>
      <c r="DA22" s="98"/>
      <c r="DB22" s="98"/>
      <c r="DC22" s="98"/>
      <c r="DD22" s="98"/>
      <c r="DE22" s="99"/>
      <c r="DF22" s="35"/>
      <c r="DG22" s="35"/>
      <c r="DH22" s="35"/>
      <c r="DI22" s="35"/>
      <c r="DJ22" s="35"/>
      <c r="DK22" s="35"/>
      <c r="DL22" s="35"/>
      <c r="DM22" s="199"/>
    </row>
    <row r="23" spans="1:117" ht="24" customHeight="1">
      <c r="A23" s="98"/>
      <c r="B23" s="98"/>
      <c r="C23" s="98"/>
      <c r="D23" s="98"/>
      <c r="E23" s="98"/>
      <c r="F23" s="98"/>
      <c r="G23" s="98"/>
      <c r="H23" s="99"/>
      <c r="I23" s="166" t="s">
        <v>322</v>
      </c>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20" t="s">
        <v>353</v>
      </c>
      <c r="CO23" s="98"/>
      <c r="CP23" s="98"/>
      <c r="CQ23" s="98"/>
      <c r="CR23" s="98"/>
      <c r="CS23" s="98"/>
      <c r="CT23" s="98"/>
      <c r="CU23" s="99"/>
      <c r="CV23" s="100" t="s">
        <v>59</v>
      </c>
      <c r="CW23" s="98"/>
      <c r="CX23" s="98"/>
      <c r="CY23" s="98"/>
      <c r="CZ23" s="98"/>
      <c r="DA23" s="98"/>
      <c r="DB23" s="98"/>
      <c r="DC23" s="98"/>
      <c r="DD23" s="98"/>
      <c r="DE23" s="99"/>
      <c r="DF23" s="35"/>
      <c r="DG23" s="35"/>
      <c r="DH23" s="35"/>
      <c r="DI23" s="35"/>
      <c r="DJ23" s="35"/>
      <c r="DK23" s="35"/>
      <c r="DL23" s="35"/>
      <c r="DM23" s="199"/>
    </row>
    <row r="24" spans="1:117" ht="13.5">
      <c r="A24" s="98" t="s">
        <v>354</v>
      </c>
      <c r="B24" s="98"/>
      <c r="C24" s="98"/>
      <c r="D24" s="98"/>
      <c r="E24" s="98"/>
      <c r="F24" s="98"/>
      <c r="G24" s="98"/>
      <c r="H24" s="99"/>
      <c r="I24" s="167" t="s">
        <v>355</v>
      </c>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20" t="s">
        <v>356</v>
      </c>
      <c r="CO24" s="98"/>
      <c r="CP24" s="98"/>
      <c r="CQ24" s="98"/>
      <c r="CR24" s="98"/>
      <c r="CS24" s="98"/>
      <c r="CT24" s="98"/>
      <c r="CU24" s="99"/>
      <c r="CV24" s="100" t="s">
        <v>59</v>
      </c>
      <c r="CW24" s="98"/>
      <c r="CX24" s="98"/>
      <c r="CY24" s="98"/>
      <c r="CZ24" s="98"/>
      <c r="DA24" s="98"/>
      <c r="DB24" s="98"/>
      <c r="DC24" s="98"/>
      <c r="DD24" s="98"/>
      <c r="DE24" s="99"/>
      <c r="DF24" s="35"/>
      <c r="DG24" s="35"/>
      <c r="DH24" s="35"/>
      <c r="DI24" s="35"/>
      <c r="DJ24" s="35"/>
      <c r="DK24" s="35"/>
      <c r="DL24" s="35"/>
      <c r="DM24" s="199"/>
    </row>
    <row r="25" spans="1:117" ht="24" customHeight="1">
      <c r="A25" s="98" t="s">
        <v>357</v>
      </c>
      <c r="B25" s="98"/>
      <c r="C25" s="98"/>
      <c r="D25" s="98"/>
      <c r="E25" s="98"/>
      <c r="F25" s="98"/>
      <c r="G25" s="98"/>
      <c r="H25" s="99"/>
      <c r="I25" s="168" t="s">
        <v>334</v>
      </c>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20" t="s">
        <v>358</v>
      </c>
      <c r="CO25" s="98"/>
      <c r="CP25" s="98"/>
      <c r="CQ25" s="98"/>
      <c r="CR25" s="98"/>
      <c r="CS25" s="98"/>
      <c r="CT25" s="98"/>
      <c r="CU25" s="99"/>
      <c r="CV25" s="100" t="s">
        <v>59</v>
      </c>
      <c r="CW25" s="98"/>
      <c r="CX25" s="98"/>
      <c r="CY25" s="98"/>
      <c r="CZ25" s="98"/>
      <c r="DA25" s="98"/>
      <c r="DB25" s="98"/>
      <c r="DC25" s="98"/>
      <c r="DD25" s="98"/>
      <c r="DE25" s="99"/>
      <c r="DF25" s="35"/>
      <c r="DG25" s="35"/>
      <c r="DH25" s="35"/>
      <c r="DI25" s="35"/>
      <c r="DJ25" s="35"/>
      <c r="DK25" s="35"/>
      <c r="DL25" s="35"/>
      <c r="DM25" s="199"/>
    </row>
    <row r="26" spans="1:117" ht="12.75" customHeight="1">
      <c r="A26" s="98" t="s">
        <v>359</v>
      </c>
      <c r="B26" s="98"/>
      <c r="C26" s="98"/>
      <c r="D26" s="98"/>
      <c r="E26" s="98"/>
      <c r="F26" s="98"/>
      <c r="G26" s="98"/>
      <c r="H26" s="99"/>
      <c r="I26" s="168" t="s">
        <v>337</v>
      </c>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20" t="s">
        <v>361</v>
      </c>
      <c r="CO26" s="98"/>
      <c r="CP26" s="98"/>
      <c r="CQ26" s="98"/>
      <c r="CR26" s="98"/>
      <c r="CS26" s="98"/>
      <c r="CT26" s="98"/>
      <c r="CU26" s="99"/>
      <c r="CV26" s="100" t="s">
        <v>59</v>
      </c>
      <c r="CW26" s="98"/>
      <c r="CX26" s="98"/>
      <c r="CY26" s="98"/>
      <c r="CZ26" s="98"/>
      <c r="DA26" s="98"/>
      <c r="DB26" s="98"/>
      <c r="DC26" s="98"/>
      <c r="DD26" s="98"/>
      <c r="DE26" s="99"/>
      <c r="DF26" s="35"/>
      <c r="DG26" s="35"/>
      <c r="DH26" s="35"/>
      <c r="DI26" s="35"/>
      <c r="DJ26" s="35"/>
      <c r="DK26" s="35"/>
      <c r="DL26" s="35"/>
      <c r="DM26" s="199"/>
    </row>
    <row r="27" spans="1:117" ht="13.5">
      <c r="A27" s="98" t="s">
        <v>362</v>
      </c>
      <c r="B27" s="98"/>
      <c r="C27" s="98"/>
      <c r="D27" s="98"/>
      <c r="E27" s="98"/>
      <c r="F27" s="98"/>
      <c r="G27" s="98"/>
      <c r="H27" s="99"/>
      <c r="I27" s="167" t="s">
        <v>363</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9" t="s">
        <v>364</v>
      </c>
      <c r="CO27" s="151"/>
      <c r="CP27" s="151"/>
      <c r="CQ27" s="151"/>
      <c r="CR27" s="151"/>
      <c r="CS27" s="151"/>
      <c r="CT27" s="151"/>
      <c r="CU27" s="152"/>
      <c r="CV27" s="153" t="s">
        <v>59</v>
      </c>
      <c r="CW27" s="151"/>
      <c r="CX27" s="151"/>
      <c r="CY27" s="151"/>
      <c r="CZ27" s="151"/>
      <c r="DA27" s="151"/>
      <c r="DB27" s="151"/>
      <c r="DC27" s="151"/>
      <c r="DD27" s="151"/>
      <c r="DE27" s="152"/>
      <c r="DF27" s="48">
        <f>DF28</f>
        <v>298813.65</v>
      </c>
      <c r="DG27" s="48">
        <f>DG28</f>
        <v>118968.98</v>
      </c>
      <c r="DH27" s="48">
        <f>DH28</f>
        <v>55279.89</v>
      </c>
      <c r="DI27" s="48">
        <f>DI28</f>
        <v>60207.89</v>
      </c>
      <c r="DJ27" s="48">
        <f>DJ28</f>
        <v>64356.89</v>
      </c>
      <c r="DK27" s="48">
        <f>DK28</f>
        <v>233927.56</v>
      </c>
      <c r="DL27" s="48">
        <f>DL28</f>
        <v>233927.56</v>
      </c>
      <c r="DM27" s="196"/>
    </row>
    <row r="28" spans="1:117" ht="24" customHeight="1">
      <c r="A28" s="98" t="s">
        <v>365</v>
      </c>
      <c r="B28" s="98"/>
      <c r="C28" s="98"/>
      <c r="D28" s="98"/>
      <c r="E28" s="98"/>
      <c r="F28" s="98"/>
      <c r="G28" s="98"/>
      <c r="H28" s="99"/>
      <c r="I28" s="168" t="s">
        <v>334</v>
      </c>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37" t="s">
        <v>366</v>
      </c>
      <c r="CO28" s="95"/>
      <c r="CP28" s="95"/>
      <c r="CQ28" s="95"/>
      <c r="CR28" s="95"/>
      <c r="CS28" s="95"/>
      <c r="CT28" s="95"/>
      <c r="CU28" s="96"/>
      <c r="CV28" s="97" t="s">
        <v>59</v>
      </c>
      <c r="CW28" s="95"/>
      <c r="CX28" s="95"/>
      <c r="CY28" s="95"/>
      <c r="CZ28" s="95"/>
      <c r="DA28" s="95"/>
      <c r="DB28" s="95"/>
      <c r="DC28" s="95"/>
      <c r="DD28" s="95"/>
      <c r="DE28" s="96"/>
      <c r="DF28" s="48">
        <f>DG28+DH28+DI28+DJ28</f>
        <v>298813.65</v>
      </c>
      <c r="DG28" s="48">
        <f>9154.17+75014.81+34800</f>
        <v>118968.98</v>
      </c>
      <c r="DH28" s="48">
        <f>55279.89</f>
        <v>55279.89</v>
      </c>
      <c r="DI28" s="48">
        <f>4928+55279.89</f>
        <v>60207.89</v>
      </c>
      <c r="DJ28" s="48">
        <f>9077+55279.89</f>
        <v>64356.89</v>
      </c>
      <c r="DK28" s="48">
        <f>233927.56</f>
        <v>233927.56</v>
      </c>
      <c r="DL28" s="48">
        <f>DK28</f>
        <v>233927.56</v>
      </c>
      <c r="DM28" s="196"/>
    </row>
    <row r="29" spans="1:117" ht="24" customHeight="1">
      <c r="A29" s="98"/>
      <c r="B29" s="98"/>
      <c r="C29" s="98"/>
      <c r="D29" s="98"/>
      <c r="E29" s="98"/>
      <c r="F29" s="98"/>
      <c r="G29" s="98"/>
      <c r="H29" s="99"/>
      <c r="I29" s="166" t="s">
        <v>322</v>
      </c>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20" t="s">
        <v>368</v>
      </c>
      <c r="CO29" s="98"/>
      <c r="CP29" s="98"/>
      <c r="CQ29" s="98"/>
      <c r="CR29" s="98"/>
      <c r="CS29" s="98"/>
      <c r="CT29" s="98"/>
      <c r="CU29" s="99"/>
      <c r="CV29" s="100" t="s">
        <v>59</v>
      </c>
      <c r="CW29" s="98"/>
      <c r="CX29" s="98"/>
      <c r="CY29" s="98"/>
      <c r="CZ29" s="98"/>
      <c r="DA29" s="98"/>
      <c r="DB29" s="98"/>
      <c r="DC29" s="98"/>
      <c r="DD29" s="98"/>
      <c r="DE29" s="99"/>
      <c r="DF29" s="35"/>
      <c r="DG29" s="35"/>
      <c r="DH29" s="35"/>
      <c r="DI29" s="35"/>
      <c r="DJ29" s="35"/>
      <c r="DK29" s="35"/>
      <c r="DL29" s="35"/>
      <c r="DM29" s="199"/>
    </row>
    <row r="30" spans="1:117" ht="13.5">
      <c r="A30" s="98" t="s">
        <v>369</v>
      </c>
      <c r="B30" s="98"/>
      <c r="C30" s="98"/>
      <c r="D30" s="98"/>
      <c r="E30" s="98"/>
      <c r="F30" s="98"/>
      <c r="G30" s="98"/>
      <c r="H30" s="99"/>
      <c r="I30" s="168" t="s">
        <v>325</v>
      </c>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20" t="s">
        <v>370</v>
      </c>
      <c r="CO30" s="98"/>
      <c r="CP30" s="98"/>
      <c r="CQ30" s="98"/>
      <c r="CR30" s="98"/>
      <c r="CS30" s="98"/>
      <c r="CT30" s="98"/>
      <c r="CU30" s="99"/>
      <c r="CV30" s="100" t="s">
        <v>59</v>
      </c>
      <c r="CW30" s="98"/>
      <c r="CX30" s="98"/>
      <c r="CY30" s="98"/>
      <c r="CZ30" s="98"/>
      <c r="DA30" s="98"/>
      <c r="DB30" s="98"/>
      <c r="DC30" s="98"/>
      <c r="DD30" s="98"/>
      <c r="DE30" s="99"/>
      <c r="DF30" s="35"/>
      <c r="DG30" s="35"/>
      <c r="DH30" s="35"/>
      <c r="DI30" s="35"/>
      <c r="DJ30" s="35"/>
      <c r="DK30" s="35"/>
      <c r="DL30" s="35"/>
      <c r="DM30" s="199"/>
    </row>
    <row r="31" spans="1:117" ht="24" customHeight="1">
      <c r="A31" s="98" t="s">
        <v>53</v>
      </c>
      <c r="B31" s="98"/>
      <c r="C31" s="98"/>
      <c r="D31" s="98"/>
      <c r="E31" s="98"/>
      <c r="F31" s="98"/>
      <c r="G31" s="98"/>
      <c r="H31" s="99"/>
      <c r="I31" s="169" t="s">
        <v>371</v>
      </c>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20" t="s">
        <v>372</v>
      </c>
      <c r="CO31" s="98"/>
      <c r="CP31" s="98"/>
      <c r="CQ31" s="98"/>
      <c r="CR31" s="98"/>
      <c r="CS31" s="98"/>
      <c r="CT31" s="98"/>
      <c r="CU31" s="99"/>
      <c r="CV31" s="100" t="s">
        <v>59</v>
      </c>
      <c r="CW31" s="98"/>
      <c r="CX31" s="98"/>
      <c r="CY31" s="98"/>
      <c r="CZ31" s="98"/>
      <c r="DA31" s="98"/>
      <c r="DB31" s="98"/>
      <c r="DC31" s="98"/>
      <c r="DD31" s="98"/>
      <c r="DE31" s="99"/>
      <c r="DF31" s="45">
        <f>DF32</f>
        <v>2378821.71</v>
      </c>
      <c r="DG31" s="45">
        <f>DG32</f>
        <v>815967.14</v>
      </c>
      <c r="DH31" s="45">
        <f>DH32</f>
        <v>570847.37</v>
      </c>
      <c r="DI31" s="45">
        <f>DI32</f>
        <v>402514.56</v>
      </c>
      <c r="DJ31" s="45">
        <f>DJ32</f>
        <v>589492.64</v>
      </c>
      <c r="DK31" s="45">
        <f>DK32</f>
        <v>0</v>
      </c>
      <c r="DL31" s="45">
        <f>DL32</f>
        <v>0</v>
      </c>
      <c r="DM31" s="64"/>
    </row>
    <row r="32" spans="1:117" ht="13.5">
      <c r="A32" s="98" t="s">
        <v>373</v>
      </c>
      <c r="B32" s="98"/>
      <c r="C32" s="98"/>
      <c r="D32" s="98"/>
      <c r="E32" s="98"/>
      <c r="F32" s="98"/>
      <c r="G32" s="98"/>
      <c r="H32" s="99"/>
      <c r="I32" s="170" t="s">
        <v>374</v>
      </c>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c r="CC32" s="171"/>
      <c r="CD32" s="171"/>
      <c r="CE32" s="171"/>
      <c r="CF32" s="171"/>
      <c r="CG32" s="171"/>
      <c r="CH32" s="171"/>
      <c r="CI32" s="171"/>
      <c r="CJ32" s="171"/>
      <c r="CK32" s="171"/>
      <c r="CL32" s="171"/>
      <c r="CM32" s="172"/>
      <c r="CN32" s="112" t="s">
        <v>375</v>
      </c>
      <c r="CO32" s="110"/>
      <c r="CP32" s="110"/>
      <c r="CQ32" s="110"/>
      <c r="CR32" s="110"/>
      <c r="CS32" s="110"/>
      <c r="CT32" s="110"/>
      <c r="CU32" s="111"/>
      <c r="CV32" s="109" t="s">
        <v>376</v>
      </c>
      <c r="CW32" s="110"/>
      <c r="CX32" s="110"/>
      <c r="CY32" s="110"/>
      <c r="CZ32" s="110"/>
      <c r="DA32" s="110"/>
      <c r="DB32" s="110"/>
      <c r="DC32" s="110"/>
      <c r="DD32" s="110"/>
      <c r="DE32" s="111"/>
      <c r="DF32" s="46">
        <f>DF14</f>
        <v>2378821.71</v>
      </c>
      <c r="DG32" s="46">
        <f>DG14</f>
        <v>815967.14</v>
      </c>
      <c r="DH32" s="46">
        <f>DH14</f>
        <v>570847.37</v>
      </c>
      <c r="DI32" s="46">
        <f>DI14</f>
        <v>402514.56</v>
      </c>
      <c r="DJ32" s="46">
        <f>DJ14</f>
        <v>589492.64</v>
      </c>
      <c r="DK32" s="46"/>
      <c r="DL32" s="46"/>
      <c r="DM32" s="193"/>
    </row>
    <row r="33" spans="1:117" ht="13.5">
      <c r="A33" s="98" t="s">
        <v>377</v>
      </c>
      <c r="B33" s="98"/>
      <c r="C33" s="98"/>
      <c r="D33" s="98"/>
      <c r="E33" s="98"/>
      <c r="F33" s="98"/>
      <c r="G33" s="98"/>
      <c r="H33" s="99"/>
      <c r="I33" s="173"/>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37"/>
      <c r="CO33" s="6"/>
      <c r="CP33" s="6"/>
      <c r="CQ33" s="6"/>
      <c r="CR33" s="6"/>
      <c r="CS33" s="6"/>
      <c r="CT33" s="6"/>
      <c r="CU33" s="125"/>
      <c r="CV33" s="124"/>
      <c r="CW33" s="6"/>
      <c r="CX33" s="6"/>
      <c r="CY33" s="6"/>
      <c r="CZ33" s="6"/>
      <c r="DA33" s="6"/>
      <c r="DB33" s="6"/>
      <c r="DC33" s="6"/>
      <c r="DD33" s="6"/>
      <c r="DE33" s="125"/>
      <c r="DF33" s="52"/>
      <c r="DG33" s="52"/>
      <c r="DH33" s="52"/>
      <c r="DI33" s="52"/>
      <c r="DJ33" s="52"/>
      <c r="DK33" s="52"/>
      <c r="DL33" s="52"/>
      <c r="DM33" s="200"/>
    </row>
    <row r="34" spans="1:117" ht="13.5">
      <c r="A34" s="98" t="s">
        <v>378</v>
      </c>
      <c r="B34" s="98"/>
      <c r="C34" s="98"/>
      <c r="D34" s="98"/>
      <c r="E34" s="98"/>
      <c r="F34" s="98"/>
      <c r="G34" s="98"/>
      <c r="H34" s="99"/>
      <c r="I34" s="173"/>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37" t="s">
        <v>379</v>
      </c>
      <c r="CO34" s="6"/>
      <c r="CP34" s="6"/>
      <c r="CQ34" s="6"/>
      <c r="CR34" s="6"/>
      <c r="CS34" s="6"/>
      <c r="CT34" s="6"/>
      <c r="CU34" s="125"/>
      <c r="CV34" s="124" t="s">
        <v>380</v>
      </c>
      <c r="CW34" s="6"/>
      <c r="CX34" s="6"/>
      <c r="CY34" s="6"/>
      <c r="CZ34" s="6"/>
      <c r="DA34" s="6"/>
      <c r="DB34" s="6"/>
      <c r="DC34" s="6"/>
      <c r="DD34" s="6"/>
      <c r="DE34" s="125"/>
      <c r="DF34" s="52"/>
      <c r="DG34" s="52"/>
      <c r="DH34" s="52"/>
      <c r="DI34" s="52"/>
      <c r="DJ34" s="52"/>
      <c r="DK34" s="47">
        <f>DK14</f>
        <v>2319478.09</v>
      </c>
      <c r="DL34" s="52"/>
      <c r="DM34" s="200"/>
    </row>
    <row r="35" spans="1:117" ht="13.5">
      <c r="A35" s="98" t="s">
        <v>381</v>
      </c>
      <c r="B35" s="98"/>
      <c r="C35" s="98"/>
      <c r="D35" s="98"/>
      <c r="E35" s="98"/>
      <c r="F35" s="98"/>
      <c r="G35" s="98"/>
      <c r="H35" s="99"/>
      <c r="I35" s="173"/>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37" t="s">
        <v>382</v>
      </c>
      <c r="CO35" s="6"/>
      <c r="CP35" s="6"/>
      <c r="CQ35" s="6"/>
      <c r="CR35" s="6"/>
      <c r="CS35" s="6"/>
      <c r="CT35" s="6"/>
      <c r="CU35" s="125"/>
      <c r="CV35" s="124" t="s">
        <v>383</v>
      </c>
      <c r="CW35" s="6"/>
      <c r="CX35" s="6"/>
      <c r="CY35" s="6"/>
      <c r="CZ35" s="6"/>
      <c r="DA35" s="6"/>
      <c r="DB35" s="6"/>
      <c r="DC35" s="6"/>
      <c r="DD35" s="6"/>
      <c r="DE35" s="125"/>
      <c r="DF35" s="52"/>
      <c r="DG35" s="52"/>
      <c r="DH35" s="52"/>
      <c r="DI35" s="52"/>
      <c r="DJ35" s="52"/>
      <c r="DK35" s="52"/>
      <c r="DL35" s="47">
        <f>DL14</f>
        <v>2319478.09</v>
      </c>
      <c r="DM35" s="200"/>
    </row>
    <row r="36" spans="1:117" ht="24" customHeight="1">
      <c r="A36" s="98" t="s">
        <v>54</v>
      </c>
      <c r="B36" s="98"/>
      <c r="C36" s="98"/>
      <c r="D36" s="98"/>
      <c r="E36" s="98"/>
      <c r="F36" s="98"/>
      <c r="G36" s="98"/>
      <c r="H36" s="99"/>
      <c r="I36" s="169" t="s">
        <v>384</v>
      </c>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20" t="s">
        <v>385</v>
      </c>
      <c r="CO36" s="98"/>
      <c r="CP36" s="98"/>
      <c r="CQ36" s="98"/>
      <c r="CR36" s="98"/>
      <c r="CS36" s="98"/>
      <c r="CT36" s="98"/>
      <c r="CU36" s="99"/>
      <c r="CV36" s="100" t="s">
        <v>59</v>
      </c>
      <c r="CW36" s="98"/>
      <c r="CX36" s="98"/>
      <c r="CY36" s="98"/>
      <c r="CZ36" s="98"/>
      <c r="DA36" s="98"/>
      <c r="DB36" s="98"/>
      <c r="DC36" s="98"/>
      <c r="DD36" s="98"/>
      <c r="DE36" s="99"/>
      <c r="DF36" s="35"/>
      <c r="DG36" s="35"/>
      <c r="DH36" s="35"/>
      <c r="DI36" s="35"/>
      <c r="DJ36" s="35"/>
      <c r="DK36" s="35"/>
      <c r="DL36" s="35"/>
      <c r="DM36" s="199"/>
    </row>
    <row r="37" spans="1:117" ht="13.5">
      <c r="A37" s="110"/>
      <c r="B37" s="110"/>
      <c r="C37" s="110"/>
      <c r="D37" s="110"/>
      <c r="E37" s="110"/>
      <c r="F37" s="110"/>
      <c r="G37" s="110"/>
      <c r="H37" s="111"/>
      <c r="I37" s="170" t="s">
        <v>374</v>
      </c>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2"/>
      <c r="CN37" s="112" t="s">
        <v>386</v>
      </c>
      <c r="CO37" s="110"/>
      <c r="CP37" s="110"/>
      <c r="CQ37" s="110"/>
      <c r="CR37" s="110"/>
      <c r="CS37" s="110"/>
      <c r="CT37" s="110"/>
      <c r="CU37" s="111"/>
      <c r="CV37" s="109"/>
      <c r="CW37" s="110"/>
      <c r="CX37" s="110"/>
      <c r="CY37" s="110"/>
      <c r="CZ37" s="110"/>
      <c r="DA37" s="110"/>
      <c r="DB37" s="110"/>
      <c r="DC37" s="110"/>
      <c r="DD37" s="110"/>
      <c r="DE37" s="111"/>
      <c r="DF37" s="36"/>
      <c r="DG37" s="36"/>
      <c r="DH37" s="36"/>
      <c r="DI37" s="36"/>
      <c r="DJ37" s="36"/>
      <c r="DK37" s="174"/>
      <c r="DL37" s="174"/>
      <c r="DM37" s="174"/>
    </row>
    <row r="38" spans="1:117" ht="13.5">
      <c r="A38" s="6"/>
      <c r="B38" s="6"/>
      <c r="C38" s="6"/>
      <c r="D38" s="6"/>
      <c r="E38" s="6"/>
      <c r="F38" s="6"/>
      <c r="G38" s="6"/>
      <c r="H38" s="125"/>
      <c r="I38" s="173"/>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13"/>
      <c r="CO38" s="114"/>
      <c r="CP38" s="114"/>
      <c r="CQ38" s="114"/>
      <c r="CR38" s="114"/>
      <c r="CS38" s="114"/>
      <c r="CT38" s="114"/>
      <c r="CU38" s="115"/>
      <c r="CV38" s="118"/>
      <c r="CW38" s="114"/>
      <c r="CX38" s="114"/>
      <c r="CY38" s="114"/>
      <c r="CZ38" s="114"/>
      <c r="DA38" s="114"/>
      <c r="DB38" s="114"/>
      <c r="DC38" s="114"/>
      <c r="DD38" s="114"/>
      <c r="DE38" s="115"/>
      <c r="DF38" s="38"/>
      <c r="DG38" s="38"/>
      <c r="DH38" s="38"/>
      <c r="DI38" s="38"/>
      <c r="DJ38" s="38"/>
      <c r="DK38" s="175"/>
      <c r="DL38" s="175"/>
      <c r="DM38" s="175"/>
    </row>
    <row r="40" spans="9:256" ht="13.5">
      <c r="I40" s="5" t="s">
        <v>387</v>
      </c>
      <c r="IP40"/>
      <c r="IQ40"/>
      <c r="IR40"/>
      <c r="IS40"/>
      <c r="IT40"/>
      <c r="IU40"/>
      <c r="IV40"/>
    </row>
    <row r="41" spans="9:256" ht="13.5">
      <c r="I41" s="5" t="s">
        <v>388</v>
      </c>
      <c r="AQ41" s="176" t="s">
        <v>389</v>
      </c>
      <c r="AR41" s="176"/>
      <c r="AS41" s="176"/>
      <c r="AT41" s="176"/>
      <c r="AU41" s="176"/>
      <c r="AV41" s="176"/>
      <c r="AW41" s="176"/>
      <c r="AX41" s="176"/>
      <c r="AY41" s="176"/>
      <c r="AZ41" s="176"/>
      <c r="BA41" s="176"/>
      <c r="BB41" s="176"/>
      <c r="BC41" s="176"/>
      <c r="BD41" s="176"/>
      <c r="BE41" s="176"/>
      <c r="BF41" s="176"/>
      <c r="BG41" s="176"/>
      <c r="BH41" s="176"/>
      <c r="BK41" s="176"/>
      <c r="BL41" s="176"/>
      <c r="BM41" s="176"/>
      <c r="BN41" s="176"/>
      <c r="BO41" s="176"/>
      <c r="BP41" s="176"/>
      <c r="BQ41" s="176"/>
      <c r="BR41" s="176"/>
      <c r="BS41" s="176"/>
      <c r="BT41" s="176"/>
      <c r="BU41" s="176"/>
      <c r="BV41" s="176"/>
      <c r="BY41" s="176" t="s">
        <v>390</v>
      </c>
      <c r="BZ41" s="176"/>
      <c r="CA41" s="176"/>
      <c r="CB41" s="176"/>
      <c r="CC41" s="176"/>
      <c r="CD41" s="176"/>
      <c r="CE41" s="176"/>
      <c r="CF41" s="176"/>
      <c r="CG41" s="176"/>
      <c r="CH41" s="176"/>
      <c r="CI41" s="176"/>
      <c r="CJ41" s="176"/>
      <c r="CK41" s="176"/>
      <c r="CL41" s="176"/>
      <c r="CM41" s="176"/>
      <c r="CN41" s="176"/>
      <c r="CO41" s="176"/>
      <c r="CP41" s="176"/>
      <c r="CQ41" s="176"/>
      <c r="CR41" s="176"/>
      <c r="IP41"/>
      <c r="IQ41"/>
      <c r="IR41"/>
      <c r="IS41"/>
      <c r="IT41"/>
      <c r="IU41"/>
      <c r="IV41"/>
    </row>
    <row r="42" spans="43:96" s="22" customFormat="1" ht="9">
      <c r="AQ42" s="177" t="s">
        <v>391</v>
      </c>
      <c r="AR42" s="177"/>
      <c r="AS42" s="177"/>
      <c r="AT42" s="177"/>
      <c r="AU42" s="177"/>
      <c r="AV42" s="177"/>
      <c r="AW42" s="177"/>
      <c r="AX42" s="177"/>
      <c r="AY42" s="177"/>
      <c r="AZ42" s="177"/>
      <c r="BA42" s="177"/>
      <c r="BB42" s="177"/>
      <c r="BC42" s="177"/>
      <c r="BD42" s="177"/>
      <c r="BE42" s="177"/>
      <c r="BF42" s="177"/>
      <c r="BG42" s="177"/>
      <c r="BH42" s="177"/>
      <c r="BK42" s="177" t="s">
        <v>392</v>
      </c>
      <c r="BL42" s="177"/>
      <c r="BM42" s="177"/>
      <c r="BN42" s="177"/>
      <c r="BO42" s="177"/>
      <c r="BP42" s="177"/>
      <c r="BQ42" s="177"/>
      <c r="BR42" s="177"/>
      <c r="BS42" s="177"/>
      <c r="BT42" s="177"/>
      <c r="BU42" s="177"/>
      <c r="BV42" s="177"/>
      <c r="BY42" s="177" t="s">
        <v>393</v>
      </c>
      <c r="BZ42" s="177"/>
      <c r="CA42" s="177"/>
      <c r="CB42" s="177"/>
      <c r="CC42" s="177"/>
      <c r="CD42" s="177"/>
      <c r="CE42" s="177"/>
      <c r="CF42" s="177"/>
      <c r="CG42" s="177"/>
      <c r="CH42" s="177"/>
      <c r="CI42" s="177"/>
      <c r="CJ42" s="177"/>
      <c r="CK42" s="177"/>
      <c r="CL42" s="177"/>
      <c r="CM42" s="177"/>
      <c r="CN42" s="177"/>
      <c r="CO42" s="177"/>
      <c r="CP42" s="177"/>
      <c r="CQ42" s="177"/>
      <c r="CR42" s="177"/>
    </row>
    <row r="43" spans="43:96" s="22" customFormat="1" ht="3" customHeight="1">
      <c r="AQ43" s="24"/>
      <c r="AR43" s="24"/>
      <c r="AS43" s="24"/>
      <c r="AT43" s="24"/>
      <c r="AU43" s="24"/>
      <c r="AV43" s="24"/>
      <c r="AW43" s="24"/>
      <c r="AX43" s="24"/>
      <c r="AY43" s="24"/>
      <c r="AZ43" s="24"/>
      <c r="BA43" s="24"/>
      <c r="BB43" s="24"/>
      <c r="BC43" s="24"/>
      <c r="BD43" s="24"/>
      <c r="BE43" s="24"/>
      <c r="BF43" s="24"/>
      <c r="BG43" s="24"/>
      <c r="BH43" s="24"/>
      <c r="BK43" s="24"/>
      <c r="BL43" s="24"/>
      <c r="BM43" s="24"/>
      <c r="BN43" s="24"/>
      <c r="BO43" s="24"/>
      <c r="BP43" s="24"/>
      <c r="BQ43" s="24"/>
      <c r="BR43" s="24"/>
      <c r="BS43" s="24"/>
      <c r="BT43" s="24"/>
      <c r="BU43" s="24"/>
      <c r="BV43" s="24"/>
      <c r="BY43" s="24"/>
      <c r="BZ43" s="24"/>
      <c r="CA43" s="24"/>
      <c r="CB43" s="24"/>
      <c r="CC43" s="24"/>
      <c r="CD43" s="24"/>
      <c r="CE43" s="24"/>
      <c r="CF43" s="24"/>
      <c r="CG43" s="24"/>
      <c r="CH43" s="24"/>
      <c r="CI43" s="24"/>
      <c r="CJ43" s="24"/>
      <c r="CK43" s="24"/>
      <c r="CL43" s="24"/>
      <c r="CM43" s="24"/>
      <c r="CN43" s="24"/>
      <c r="CO43" s="24"/>
      <c r="CP43" s="24"/>
      <c r="CQ43" s="24"/>
      <c r="CR43" s="24"/>
    </row>
    <row r="44" spans="9:256" ht="13.5">
      <c r="I44" s="5" t="s">
        <v>394</v>
      </c>
      <c r="AM44" s="176" t="s">
        <v>395</v>
      </c>
      <c r="AN44" s="176"/>
      <c r="AO44" s="176"/>
      <c r="AP44" s="176"/>
      <c r="AQ44" s="176"/>
      <c r="AR44" s="176"/>
      <c r="AS44" s="176"/>
      <c r="AT44" s="176"/>
      <c r="AU44" s="176"/>
      <c r="AV44" s="176"/>
      <c r="AW44" s="176"/>
      <c r="AX44" s="176"/>
      <c r="AY44" s="176"/>
      <c r="AZ44" s="176"/>
      <c r="BA44" s="176"/>
      <c r="BB44" s="176"/>
      <c r="BC44" s="176"/>
      <c r="BD44" s="176"/>
      <c r="BG44" s="176" t="s">
        <v>396</v>
      </c>
      <c r="BH44" s="176"/>
      <c r="BI44" s="176"/>
      <c r="BJ44" s="176"/>
      <c r="BK44" s="176"/>
      <c r="BL44" s="176"/>
      <c r="BM44" s="176"/>
      <c r="BN44" s="176"/>
      <c r="BO44" s="176"/>
      <c r="BP44" s="176"/>
      <c r="BQ44" s="176"/>
      <c r="BR44" s="176"/>
      <c r="BS44" s="176"/>
      <c r="BT44" s="176"/>
      <c r="BU44" s="176"/>
      <c r="BV44" s="176"/>
      <c r="BW44" s="176"/>
      <c r="BX44" s="176"/>
      <c r="CA44" s="6" t="s">
        <v>397</v>
      </c>
      <c r="CB44" s="6"/>
      <c r="CC44" s="6"/>
      <c r="CD44" s="6"/>
      <c r="CE44" s="6"/>
      <c r="CF44" s="6"/>
      <c r="CG44" s="6"/>
      <c r="CH44" s="6"/>
      <c r="CI44" s="6"/>
      <c r="CJ44" s="6"/>
      <c r="CK44" s="6"/>
      <c r="CL44" s="6"/>
      <c r="CM44" s="6"/>
      <c r="CN44" s="6"/>
      <c r="CO44" s="6"/>
      <c r="CP44" s="6"/>
      <c r="CQ44" s="6"/>
      <c r="CR44" s="6"/>
      <c r="IP44"/>
      <c r="IQ44"/>
      <c r="IR44"/>
      <c r="IS44"/>
      <c r="IT44"/>
      <c r="IU44"/>
      <c r="IV44"/>
    </row>
    <row r="45" spans="39:96" s="22" customFormat="1" ht="9">
      <c r="AM45" s="177" t="s">
        <v>391</v>
      </c>
      <c r="AN45" s="177"/>
      <c r="AO45" s="177"/>
      <c r="AP45" s="177"/>
      <c r="AQ45" s="177"/>
      <c r="AR45" s="177"/>
      <c r="AS45" s="177"/>
      <c r="AT45" s="177"/>
      <c r="AU45" s="177"/>
      <c r="AV45" s="177"/>
      <c r="AW45" s="177"/>
      <c r="AX45" s="177"/>
      <c r="AY45" s="177"/>
      <c r="AZ45" s="177"/>
      <c r="BA45" s="177"/>
      <c r="BB45" s="177"/>
      <c r="BC45" s="177"/>
      <c r="BD45" s="177"/>
      <c r="BG45" s="177" t="s">
        <v>398</v>
      </c>
      <c r="BH45" s="177"/>
      <c r="BI45" s="177"/>
      <c r="BJ45" s="177"/>
      <c r="BK45" s="177"/>
      <c r="BL45" s="177"/>
      <c r="BM45" s="177"/>
      <c r="BN45" s="177"/>
      <c r="BO45" s="177"/>
      <c r="BP45" s="177"/>
      <c r="BQ45" s="177"/>
      <c r="BR45" s="177"/>
      <c r="BS45" s="177"/>
      <c r="BT45" s="177"/>
      <c r="BU45" s="177"/>
      <c r="BV45" s="177"/>
      <c r="BW45" s="177"/>
      <c r="BX45" s="177"/>
      <c r="CA45" s="177" t="s">
        <v>399</v>
      </c>
      <c r="CB45" s="177"/>
      <c r="CC45" s="177"/>
      <c r="CD45" s="177"/>
      <c r="CE45" s="177"/>
      <c r="CF45" s="177"/>
      <c r="CG45" s="177"/>
      <c r="CH45" s="177"/>
      <c r="CI45" s="177"/>
      <c r="CJ45" s="177"/>
      <c r="CK45" s="177"/>
      <c r="CL45" s="177"/>
      <c r="CM45" s="177"/>
      <c r="CN45" s="177"/>
      <c r="CO45" s="177"/>
      <c r="CP45" s="177"/>
      <c r="CQ45" s="177"/>
      <c r="CR45" s="177"/>
    </row>
    <row r="46" spans="39:96" s="22" customFormat="1" ht="3" customHeight="1">
      <c r="AM46" s="24"/>
      <c r="AN46" s="24"/>
      <c r="AO46" s="24"/>
      <c r="AP46" s="24"/>
      <c r="AQ46" s="24"/>
      <c r="AR46" s="24"/>
      <c r="AS46" s="24"/>
      <c r="AT46" s="24"/>
      <c r="AU46" s="24"/>
      <c r="AV46" s="24"/>
      <c r="AW46" s="24"/>
      <c r="AX46" s="24"/>
      <c r="AY46" s="24"/>
      <c r="AZ46" s="24"/>
      <c r="BA46" s="24"/>
      <c r="BB46" s="24"/>
      <c r="BC46" s="24"/>
      <c r="BD46" s="24"/>
      <c r="BG46" s="24"/>
      <c r="BH46" s="24"/>
      <c r="BI46" s="24"/>
      <c r="BJ46" s="24"/>
      <c r="BK46" s="24"/>
      <c r="BL46" s="24"/>
      <c r="BM46" s="24"/>
      <c r="BN46" s="24"/>
      <c r="BO46" s="24"/>
      <c r="BP46" s="24"/>
      <c r="BQ46" s="24"/>
      <c r="BR46" s="24"/>
      <c r="BS46" s="24"/>
      <c r="BT46" s="24"/>
      <c r="BU46" s="24"/>
      <c r="BV46" s="24"/>
      <c r="BW46" s="24"/>
      <c r="BX46" s="24"/>
      <c r="CA46" s="24"/>
      <c r="CB46" s="24"/>
      <c r="CC46" s="24"/>
      <c r="CD46" s="24"/>
      <c r="CE46" s="24"/>
      <c r="CF46" s="24"/>
      <c r="CG46" s="24"/>
      <c r="CH46" s="24"/>
      <c r="CI46" s="24"/>
      <c r="CJ46" s="24"/>
      <c r="CK46" s="24"/>
      <c r="CL46" s="24"/>
      <c r="CM46" s="24"/>
      <c r="CN46" s="24"/>
      <c r="CO46" s="24"/>
      <c r="CP46" s="24"/>
      <c r="CQ46" s="24"/>
      <c r="CR46" s="24"/>
    </row>
    <row r="47" spans="9:38" ht="13.5">
      <c r="I47" s="7" t="s">
        <v>14</v>
      </c>
      <c r="J47" s="7"/>
      <c r="K47" s="6" t="s">
        <v>13</v>
      </c>
      <c r="L47" s="6"/>
      <c r="M47" s="6"/>
      <c r="N47" s="5" t="s">
        <v>14</v>
      </c>
      <c r="Q47" s="6" t="s">
        <v>15</v>
      </c>
      <c r="R47" s="6"/>
      <c r="S47" s="6"/>
      <c r="T47" s="6"/>
      <c r="U47" s="6"/>
      <c r="V47" s="6"/>
      <c r="W47" s="6"/>
      <c r="X47" s="6"/>
      <c r="Y47" s="6"/>
      <c r="Z47" s="6"/>
      <c r="AA47" s="6"/>
      <c r="AB47" s="6"/>
      <c r="AC47" s="6"/>
      <c r="AD47" s="6"/>
      <c r="AE47" s="6"/>
      <c r="AF47" s="7">
        <v>20</v>
      </c>
      <c r="AG47" s="7"/>
      <c r="AH47" s="7"/>
      <c r="AI47" s="4" t="s">
        <v>16</v>
      </c>
      <c r="AJ47" s="4"/>
      <c r="AK47" s="4"/>
      <c r="AL47" s="5" t="s">
        <v>5</v>
      </c>
    </row>
    <row r="49" spans="1:91" ht="3"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6"/>
    </row>
    <row r="50" spans="1:91" ht="13.5">
      <c r="A50" s="29" t="s">
        <v>400</v>
      </c>
      <c r="CM50" s="30"/>
    </row>
    <row r="51" spans="1:91" ht="13.5">
      <c r="A51" s="178"/>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9"/>
    </row>
    <row r="52" spans="1:91" s="22" customFormat="1" ht="9">
      <c r="A52" s="180" t="s">
        <v>401</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7"/>
      <c r="CJ52" s="177"/>
      <c r="CK52" s="177"/>
      <c r="CL52" s="177"/>
      <c r="CM52" s="181"/>
    </row>
    <row r="53" spans="1:91" s="22" customFormat="1" ht="6" customHeight="1">
      <c r="A53" s="27"/>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8"/>
    </row>
    <row r="54" spans="1:91" ht="13.5">
      <c r="A54" s="178"/>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9"/>
    </row>
    <row r="55" spans="1:91" s="22" customFormat="1" ht="9">
      <c r="A55" s="180" t="s">
        <v>392</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AH55" s="177" t="s">
        <v>393</v>
      </c>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81"/>
    </row>
    <row r="56" spans="1:91" ht="13.5">
      <c r="A56" s="29"/>
      <c r="CM56" s="30"/>
    </row>
    <row r="57" spans="1:91" ht="13.5">
      <c r="A57" s="187" t="s">
        <v>14</v>
      </c>
      <c r="B57" s="7"/>
      <c r="C57" s="6"/>
      <c r="D57" s="6"/>
      <c r="E57" s="6"/>
      <c r="F57" s="5" t="s">
        <v>14</v>
      </c>
      <c r="I57" s="6"/>
      <c r="J57" s="6"/>
      <c r="K57" s="6"/>
      <c r="L57" s="6"/>
      <c r="M57" s="6"/>
      <c r="N57" s="6"/>
      <c r="O57" s="6"/>
      <c r="P57" s="6"/>
      <c r="Q57" s="6"/>
      <c r="R57" s="6"/>
      <c r="S57" s="6"/>
      <c r="T57" s="6"/>
      <c r="U57" s="6"/>
      <c r="V57" s="6"/>
      <c r="W57" s="6"/>
      <c r="X57" s="7">
        <v>20</v>
      </c>
      <c r="Y57" s="7"/>
      <c r="Z57" s="7"/>
      <c r="AA57" s="4"/>
      <c r="AB57" s="4"/>
      <c r="AC57" s="4"/>
      <c r="AD57" s="5" t="s">
        <v>5</v>
      </c>
      <c r="CM57" s="30"/>
    </row>
    <row r="58" spans="1:91" ht="3" customHeight="1">
      <c r="A58" s="31"/>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3"/>
    </row>
    <row r="59" spans="1:25" ht="13.5">
      <c r="A59" s="34"/>
      <c r="B59" s="34"/>
      <c r="C59" s="34"/>
      <c r="D59" s="34"/>
      <c r="E59" s="34"/>
      <c r="F59" s="34"/>
      <c r="G59" s="34"/>
      <c r="H59" s="34"/>
      <c r="I59" s="34"/>
      <c r="J59" s="34"/>
      <c r="K59" s="34"/>
      <c r="L59" s="34"/>
      <c r="M59" s="34"/>
      <c r="N59" s="34"/>
      <c r="O59" s="34"/>
      <c r="P59" s="34"/>
      <c r="Q59" s="34"/>
      <c r="R59" s="34"/>
      <c r="S59" s="34"/>
      <c r="T59" s="34"/>
      <c r="U59" s="34"/>
      <c r="V59" s="34"/>
      <c r="W59" s="34"/>
      <c r="X59" s="34"/>
      <c r="Y59" s="34"/>
    </row>
    <row r="60" s="21" customFormat="1" ht="12" customHeight="1">
      <c r="A60" s="62" t="s">
        <v>402</v>
      </c>
    </row>
    <row r="61" spans="1:117" s="21" customFormat="1" ht="46.5" customHeight="1">
      <c r="A61" s="252" t="s">
        <v>403</v>
      </c>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252"/>
      <c r="CP61" s="252"/>
      <c r="CQ61" s="252"/>
      <c r="CR61" s="252"/>
      <c r="CS61" s="252"/>
      <c r="CT61" s="252"/>
      <c r="CU61" s="252"/>
      <c r="CV61" s="252"/>
      <c r="CW61" s="252"/>
      <c r="CX61" s="252"/>
      <c r="CY61" s="252"/>
      <c r="CZ61" s="252"/>
      <c r="DA61" s="252"/>
      <c r="DB61" s="252"/>
      <c r="DC61" s="252"/>
      <c r="DD61" s="252"/>
      <c r="DE61" s="252"/>
      <c r="DF61" s="252"/>
      <c r="DG61" s="252"/>
      <c r="DH61" s="252"/>
      <c r="DI61" s="252"/>
      <c r="DJ61" s="252"/>
      <c r="DK61" s="252"/>
      <c r="DL61" s="252"/>
      <c r="DM61" s="252"/>
    </row>
    <row r="62" spans="1:117" s="21" customFormat="1" ht="40.5" customHeight="1">
      <c r="A62" s="182" t="s">
        <v>404</v>
      </c>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row>
    <row r="63" spans="1:117" s="21" customFormat="1" ht="21" customHeight="1">
      <c r="A63" s="184" t="s">
        <v>405</v>
      </c>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row>
    <row r="64" s="21" customFormat="1" ht="11.25" customHeight="1">
      <c r="A64" s="62" t="s">
        <v>406</v>
      </c>
    </row>
    <row r="65" s="21" customFormat="1" ht="11.25" customHeight="1">
      <c r="A65" s="62" t="s">
        <v>407</v>
      </c>
    </row>
    <row r="66" s="21" customFormat="1" ht="11.25" customHeight="1">
      <c r="A66" s="62" t="s">
        <v>408</v>
      </c>
    </row>
    <row r="67" spans="1:117" s="21" customFormat="1" ht="13.5" customHeight="1">
      <c r="A67" s="185" t="s">
        <v>409</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c r="BK67" s="186"/>
      <c r="BL67" s="186"/>
      <c r="BM67" s="186"/>
      <c r="BN67" s="186"/>
      <c r="BO67" s="186"/>
      <c r="BP67" s="186"/>
      <c r="BQ67" s="186"/>
      <c r="BR67" s="186"/>
      <c r="BS67" s="186"/>
      <c r="BT67" s="186"/>
      <c r="BU67" s="186"/>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row>
    <row r="68" ht="3" customHeight="1"/>
  </sheetData>
  <sheetProtection/>
  <mergeCells count="181">
    <mergeCell ref="B1:DM1"/>
    <mergeCell ref="DF3:DM3"/>
    <mergeCell ref="A3:H5"/>
    <mergeCell ref="I3:CM5"/>
    <mergeCell ref="CN3:CU5"/>
    <mergeCell ref="CV3:DE5"/>
    <mergeCell ref="DG4:DJ4"/>
    <mergeCell ref="DM4:DM5"/>
    <mergeCell ref="A6:H6"/>
    <mergeCell ref="I6:CM6"/>
    <mergeCell ref="CN6:CU6"/>
    <mergeCell ref="CV6:DE6"/>
    <mergeCell ref="A7:H7"/>
    <mergeCell ref="I7:CM7"/>
    <mergeCell ref="CN7:CU7"/>
    <mergeCell ref="CV7:DE7"/>
    <mergeCell ref="A8:H8"/>
    <mergeCell ref="I8:CM8"/>
    <mergeCell ref="CN8:CU8"/>
    <mergeCell ref="CV8:DE8"/>
    <mergeCell ref="A9:H9"/>
    <mergeCell ref="I9:CM9"/>
    <mergeCell ref="CN9:CU9"/>
    <mergeCell ref="CV9:DE9"/>
    <mergeCell ref="A10:H10"/>
    <mergeCell ref="I10:CM10"/>
    <mergeCell ref="CN10:CU10"/>
    <mergeCell ref="CV10:DE10"/>
    <mergeCell ref="A11:H11"/>
    <mergeCell ref="I11:CM11"/>
    <mergeCell ref="CN11:CU11"/>
    <mergeCell ref="CV11:DE11"/>
    <mergeCell ref="A12:H12"/>
    <mergeCell ref="I12:CM12"/>
    <mergeCell ref="CN12:CU12"/>
    <mergeCell ref="CV12:DE12"/>
    <mergeCell ref="A13:H13"/>
    <mergeCell ref="I13:CM13"/>
    <mergeCell ref="CN13:CU13"/>
    <mergeCell ref="CV13:DE13"/>
    <mergeCell ref="A14:H14"/>
    <mergeCell ref="I14:CM14"/>
    <mergeCell ref="CN14:CU14"/>
    <mergeCell ref="CV14:DE14"/>
    <mergeCell ref="A15:H15"/>
    <mergeCell ref="I15:CM15"/>
    <mergeCell ref="CN15:CU15"/>
    <mergeCell ref="CV15:DE15"/>
    <mergeCell ref="A16:H16"/>
    <mergeCell ref="I16:CM16"/>
    <mergeCell ref="CN16:CU16"/>
    <mergeCell ref="CV16:DE16"/>
    <mergeCell ref="A17:H17"/>
    <mergeCell ref="I17:CM17"/>
    <mergeCell ref="CN17:CU17"/>
    <mergeCell ref="CV17:DE17"/>
    <mergeCell ref="A18:H18"/>
    <mergeCell ref="I18:CM18"/>
    <mergeCell ref="CN18:CU18"/>
    <mergeCell ref="CV18:DE18"/>
    <mergeCell ref="A19:H19"/>
    <mergeCell ref="I19:CM19"/>
    <mergeCell ref="CN19:CU19"/>
    <mergeCell ref="CV19:DE19"/>
    <mergeCell ref="A20:H20"/>
    <mergeCell ref="I20:CM20"/>
    <mergeCell ref="CN20:CU20"/>
    <mergeCell ref="CV20:DE20"/>
    <mergeCell ref="A21:H21"/>
    <mergeCell ref="I21:CM21"/>
    <mergeCell ref="CN21:CU21"/>
    <mergeCell ref="CV21:DE21"/>
    <mergeCell ref="A22:H22"/>
    <mergeCell ref="I22:CM22"/>
    <mergeCell ref="CN22:CU22"/>
    <mergeCell ref="CV22:DE22"/>
    <mergeCell ref="A23:H23"/>
    <mergeCell ref="I23:CM23"/>
    <mergeCell ref="CN23:CU23"/>
    <mergeCell ref="CV23:DE23"/>
    <mergeCell ref="A24:H24"/>
    <mergeCell ref="I24:CM24"/>
    <mergeCell ref="CN24:CU24"/>
    <mergeCell ref="CV24:DE24"/>
    <mergeCell ref="A25:H25"/>
    <mergeCell ref="I25:CM25"/>
    <mergeCell ref="CN25:CU25"/>
    <mergeCell ref="CV25:DE25"/>
    <mergeCell ref="A26:H26"/>
    <mergeCell ref="I26:CM26"/>
    <mergeCell ref="CN26:CU26"/>
    <mergeCell ref="CV26:DE26"/>
    <mergeCell ref="A27:H27"/>
    <mergeCell ref="I27:CM27"/>
    <mergeCell ref="CN27:CU27"/>
    <mergeCell ref="CV27:DE27"/>
    <mergeCell ref="A28:H28"/>
    <mergeCell ref="I28:CM28"/>
    <mergeCell ref="CN28:CU28"/>
    <mergeCell ref="CV28:DE28"/>
    <mergeCell ref="A29:H29"/>
    <mergeCell ref="I29:CM29"/>
    <mergeCell ref="CN29:CU29"/>
    <mergeCell ref="CV29:DE29"/>
    <mergeCell ref="A30:H30"/>
    <mergeCell ref="I30:CM30"/>
    <mergeCell ref="CN30:CU30"/>
    <mergeCell ref="CV30:DE30"/>
    <mergeCell ref="A31:H31"/>
    <mergeCell ref="I31:CM31"/>
    <mergeCell ref="CN31:CU31"/>
    <mergeCell ref="CV31:DE31"/>
    <mergeCell ref="A32:H32"/>
    <mergeCell ref="I32:CM32"/>
    <mergeCell ref="CN32:CU33"/>
    <mergeCell ref="CV32:DE33"/>
    <mergeCell ref="DF32:DF33"/>
    <mergeCell ref="DG32:DG33"/>
    <mergeCell ref="DH32:DH33"/>
    <mergeCell ref="DI32:DI33"/>
    <mergeCell ref="DJ32:DJ33"/>
    <mergeCell ref="DK32:DK33"/>
    <mergeCell ref="DL32:DL33"/>
    <mergeCell ref="DM32:DM33"/>
    <mergeCell ref="A33:H33"/>
    <mergeCell ref="I33:CM33"/>
    <mergeCell ref="A34:H34"/>
    <mergeCell ref="I34:CM34"/>
    <mergeCell ref="CN34:CU34"/>
    <mergeCell ref="CV34:DE34"/>
    <mergeCell ref="A35:H35"/>
    <mergeCell ref="I35:CM35"/>
    <mergeCell ref="CN35:CU35"/>
    <mergeCell ref="CV35:DE35"/>
    <mergeCell ref="A36:H36"/>
    <mergeCell ref="I36:CM36"/>
    <mergeCell ref="CN36:CU36"/>
    <mergeCell ref="CV36:DE36"/>
    <mergeCell ref="I37:CM37"/>
    <mergeCell ref="A37:H38"/>
    <mergeCell ref="CN37:CU38"/>
    <mergeCell ref="CV37:DE38"/>
    <mergeCell ref="DF37:DF38"/>
    <mergeCell ref="DK37:DK38"/>
    <mergeCell ref="DL37:DL38"/>
    <mergeCell ref="DM37:DM38"/>
    <mergeCell ref="I38:CM38"/>
    <mergeCell ref="AQ41:BH41"/>
    <mergeCell ref="BK41:BV41"/>
    <mergeCell ref="BY41:CR41"/>
    <mergeCell ref="AQ42:BH42"/>
    <mergeCell ref="BK42:BV42"/>
    <mergeCell ref="BY42:CR42"/>
    <mergeCell ref="AM44:BD44"/>
    <mergeCell ref="BG44:BX44"/>
    <mergeCell ref="CA44:CR44"/>
    <mergeCell ref="AM45:BD45"/>
    <mergeCell ref="BG45:BX45"/>
    <mergeCell ref="CA45:CR45"/>
    <mergeCell ref="I47:J47"/>
    <mergeCell ref="K47:M47"/>
    <mergeCell ref="N47:O47"/>
    <mergeCell ref="Q47:AE47"/>
    <mergeCell ref="AF47:AH47"/>
    <mergeCell ref="AI47:AK47"/>
    <mergeCell ref="A51:CM51"/>
    <mergeCell ref="A52:CM52"/>
    <mergeCell ref="A54:Y54"/>
    <mergeCell ref="AH54:CM54"/>
    <mergeCell ref="A55:Y55"/>
    <mergeCell ref="AH55:CM55"/>
    <mergeCell ref="A57:B57"/>
    <mergeCell ref="C57:E57"/>
    <mergeCell ref="F57:G57"/>
    <mergeCell ref="I57:W57"/>
    <mergeCell ref="X57:Z57"/>
    <mergeCell ref="AA57:AC57"/>
    <mergeCell ref="A61:DM61"/>
    <mergeCell ref="A62:DM62"/>
    <mergeCell ref="A63:DM63"/>
    <mergeCell ref="A67:DM67"/>
  </mergeCells>
  <printOptions/>
  <pageMargins left="0.7875" right="0.7875" top="0.7875" bottom="0.7875" header="0.39375" footer="0.39375"/>
  <pageSetup horizontalDpi="30066" verticalDpi="30066" orientation="landscape" pageOrder="overThenDown" paperSize="9" scale="70"/>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PlanMaker, Rev. 976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2021-02-12T08:49:25Z</cp:lastPrinted>
  <dcterms:created xsi:type="dcterms:W3CDTF">2021-02-12T08:49:21Z</dcterms:created>
  <dcterms:modified xsi:type="dcterms:W3CDTF">2021-02-12T08:04:35Z</dcterms:modified>
  <cp:category/>
  <cp:version/>
  <cp:contentType/>
  <cp:contentStatus/>
</cp:coreProperties>
</file>